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firstSheet="1" activeTab="2"/>
  </bookViews>
  <sheets>
    <sheet name="Rekapitulácia stavby" sheetId="1" r:id="rId1"/>
    <sheet name="1514-001 - Spevnené ploch..." sheetId="2" r:id="rId2"/>
    <sheet name="1514-002 - Prístrešok" sheetId="3" r:id="rId3"/>
  </sheets>
  <definedNames>
    <definedName name="_xlnm.Print_Titles" localSheetId="1">'1514-001 - Spevnené ploch...'!$121:$121</definedName>
    <definedName name="_xlnm.Print_Titles" localSheetId="2">'1514-002 - Prístrešok'!$116:$116</definedName>
    <definedName name="_xlnm.Print_Titles" localSheetId="0">'Rekapitulácia stavby'!$85:$85</definedName>
    <definedName name="_xlnm.Print_Area" localSheetId="1">'1514-001 - Spevnené ploch...'!$C$4:$Q$70,'1514-001 - Spevnené ploch...'!$C$76:$Q$105,'1514-001 - Spevnené ploch...'!$C$111:$Q$172</definedName>
    <definedName name="_xlnm.Print_Area" localSheetId="2">'1514-002 - Prístrešok'!$C$4:$Q$70,'1514-002 - Prístrešok'!$C$76:$Q$100,'1514-002 - Prístrešok'!$C$106:$Q$123</definedName>
    <definedName name="_xlnm.Print_Area" localSheetId="0">'Rekapitulácia stavby'!$C$4:$AP$70,'Rekapitulácia stavby'!$C$76:$AP$99</definedName>
  </definedNames>
  <calcPr fullCalcOnLoad="1"/>
</workbook>
</file>

<file path=xl/sharedStrings.xml><?xml version="1.0" encoding="utf-8"?>
<sst xmlns="http://schemas.openxmlformats.org/spreadsheetml/2006/main" count="1096" uniqueCount="338">
  <si>
    <t>2012</t>
  </si>
  <si>
    <t>Hárok obsahuje:</t>
  </si>
  <si>
    <t>2.0</t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</si>
  <si>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</si>
  <si>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</si>
  <si>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</si>
  <si>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</si>
  <si>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</si>
  <si>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</si>
  <si>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</si>
  <si>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</si>
  <si>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0,001</t>
  </si>
  <si>
    <t>Kód:</t>
  </si>
  <si>
    <t>1514</t>
  </si>
  <si>
    <t>Meniť je možné iba bunky so žltým podfarbením!
1) na prvom liste Rekapitulácie stavby vyplňte v zostave
    a) Súhrnný list
       - údaje o Zhotoviteľovi
         (prenesú sa do ostatných zostáv aj v iných listoch)
    b) Rekapitulácia objektov
       - potrebné Ostatné náklady
2) na vybraných listoch vyplňte v zostave
    a) Krycí list
       - údaje o Zhotoviteľovi, pokiaľ sa líšia od údajov o Zhotoviteľovi na Súhrnnom liste
         (údaje se prenesú do ostatných zostav v danom liste)
    b) Rekapitulácia rozpočtu
       - potrebné Ostatné náklady
    c) Celkové náklady za stavbu
       - ceny na položkách
       - množstvo, pokiaľ má žlté podfarbenie
       - a v prípade potreby poznámku (tá je v skrytom stĺpci)</t>
  </si>
  <si>
    <t>Stavba:</t>
  </si>
  <si>
    <t>JKSO:</t>
  </si>
  <si>
    <t>KS:</t>
  </si>
  <si>
    <t>Miesto:</t>
  </si>
  <si>
    <t>Prievidza</t>
  </si>
  <si>
    <t>Dátum:</t>
  </si>
  <si>
    <t>23.05.2015</t>
  </si>
  <si>
    <t>Objednávateľ:</t>
  </si>
  <si>
    <t>IČO:</t>
  </si>
  <si>
    <t>318442</t>
  </si>
  <si>
    <t>Mesto Prievidza</t>
  </si>
  <si>
    <t>IČO DPH:</t>
  </si>
  <si>
    <t>Zhotoviteľ:</t>
  </si>
  <si>
    <t>Vyplň údaj</t>
  </si>
  <si>
    <t>Projektant:</t>
  </si>
  <si>
    <t>36130923</t>
  </si>
  <si>
    <t>1047107919</t>
  </si>
  <si>
    <t>True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</si>
  <si>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</si>
  <si>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</si>
  <si>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</si>
  <si>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</si>
  <si>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</si>
  <si>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</si>
  <si>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</si>
  <si>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</si>
  <si>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</si>
  <si>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</si>
  <si>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</si>
  <si>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</si>
  <si>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</si>
  <si>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</si>
  <si>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</si>
  <si>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</si>
  <si>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</si>
  <si>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</si>
  <si>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</si>
  <si>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</si>
  <si>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</si>
  <si>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</si>
  <si>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</si>
  <si>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</si>
  <si>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</si>
  <si>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</si>
  <si>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</si>
  <si>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</si>
  <si>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</si>
  <si>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</si>
  <si>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</si>
  <si>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</si>
  <si>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</si>
  <si>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</si>
  <si>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</si>
  <si>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</si>
  <si>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</si>
  <si>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</si>
  <si>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</si>
  <si>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</si>
  <si>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</si>
  <si>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</si>
  <si>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</si>
  <si>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</si>
  <si>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{9210AE76-0396-4621-B5D5-07B8B035B735}</t>
  </si>
  <si>
    <t>{00000000-0000-0000-0000-000000000000}</t>
  </si>
  <si>
    <t>1514-001</t>
  </si>
  <si>
    <t>Spevnené plochy a spodné stavby pre prístrešok a stožiar</t>
  </si>
  <si>
    <t>1</t>
  </si>
  <si>
    <t>{C7E5FBBF-B31D-4D4A-9561-0D89B4A8D460}</t>
  </si>
  <si>
    <t>1514-002</t>
  </si>
  <si>
    <t>Prístrešok</t>
  </si>
  <si>
    <t>{5A88580C-B780-4A97-A0C6-5B4D5B7F2C1F}</t>
  </si>
  <si>
    <t>1514-003</t>
  </si>
  <si>
    <t>Osvetlenie</t>
  </si>
  <si>
    <t>{7458A8B5-7ED9-4106-A4F0-906AC0705EFE}</t>
  </si>
  <si>
    <t>1514-004</t>
  </si>
  <si>
    <t>Priestor pre VOK, úprava oplotenia, obrúbníka, vypílenie stromu</t>
  </si>
  <si>
    <t>{E72EED00-FCB9-4140-BD1E-854D5FBA3DC9}</t>
  </si>
  <si>
    <t>2) Ostatné náklady zo súhrnného listu</t>
  </si>
  <si>
    <t>Percent. zadanie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</si>
  <si>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</si>
  <si>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</si>
  <si>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</si>
  <si>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</si>
  <si>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</si>
  <si>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</si>
  <si>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</si>
  <si>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</si>
  <si>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</si>
  <si>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</si>
  <si>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1514-001 - Spevnené plochy a spodné stavby pre prístrešok a stožiar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</si>
  <si>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</si>
  <si>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</si>
  <si>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</si>
  <si>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</si>
  <si>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</si>
  <si>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</si>
  <si>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</si>
  <si>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</si>
  <si>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</si>
  <si>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5 - Komunikácie</t>
  </si>
  <si>
    <t xml:space="preserve">    9 - Ostatné konštrukcie a práce-búranie</t>
  </si>
  <si>
    <t>PSV - Práce a dodávky PSV</t>
  </si>
  <si>
    <t xml:space="preserve">    767 - Konštrukcie doplnkové kovové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</si>
  <si>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</si>
  <si>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</si>
  <si>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</si>
  <si>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</si>
  <si>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</si>
  <si>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</si>
  <si>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</si>
  <si>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</si>
  <si>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</si>
  <si>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</si>
  <si>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</si>
  <si>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</si>
  <si>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</si>
  <si>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</si>
  <si>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</si>
  <si>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</si>
  <si>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</si>
  <si>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Cena celkom
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</si>
  <si>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</si>
  <si>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</si>
  <si>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</si>
  <si>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</si>
  <si>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</si>
  <si>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</si>
  <si>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</si>
  <si>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</si>
  <si>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</si>
  <si>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113107112</t>
  </si>
  <si>
    <t>Odstránenie krytu v ploche do 200m2 z kameniva ťaženého, hr.100 do 200mm,  -0,24000t</t>
  </si>
  <si>
    <t>m2</t>
  </si>
  <si>
    <t>4</t>
  </si>
  <si>
    <t>-206314596</t>
  </si>
  <si>
    <t>113107131</t>
  </si>
  <si>
    <t>Odstránenie krytu v ploche do 200 m2 z betónu prostého, hr. vrstvy do 150 mm,  -0,22500t</t>
  </si>
  <si>
    <t>-1825098655</t>
  </si>
  <si>
    <t>3</t>
  </si>
  <si>
    <t>113107143</t>
  </si>
  <si>
    <t>Odstránenie  krytu asfaltového v ploche do 200 m2, hr. nad 100 do 150 mm,  -0,31600t</t>
  </si>
  <si>
    <t>451408319</t>
  </si>
  <si>
    <t>113208111</t>
  </si>
  <si>
    <t>Vytrhanie obrúb betonových, s vybúraním lôžka, záhonových,  -0,04000t</t>
  </si>
  <si>
    <t>m</t>
  </si>
  <si>
    <t>1490972974</t>
  </si>
  <si>
    <t>5</t>
  </si>
  <si>
    <t>122201101</t>
  </si>
  <si>
    <t>Odkopávka a prekopávka nezapažená v hornine 3, do 100 m3</t>
  </si>
  <si>
    <t>m3</t>
  </si>
  <si>
    <t>1676971454</t>
  </si>
  <si>
    <t>6</t>
  </si>
  <si>
    <t>122201109</t>
  </si>
  <si>
    <t>Odkopávky a prekopávky nezapažené. Príplatok k cenám za lepivosť horniny 3</t>
  </si>
  <si>
    <t>-1823508905</t>
  </si>
  <si>
    <t>7</t>
  </si>
  <si>
    <t>130201001</t>
  </si>
  <si>
    <t>Výkop jamy a ryhy v obmedzenom priestore horn. tr.3 ručne</t>
  </si>
  <si>
    <t>-414569250</t>
  </si>
  <si>
    <t>8</t>
  </si>
  <si>
    <t>162201102</t>
  </si>
  <si>
    <t>Vodorovné premiestnenie výkopku z horniny 1-4 nad 20-50m</t>
  </si>
  <si>
    <t>1130954343</t>
  </si>
  <si>
    <t>9</t>
  </si>
  <si>
    <t>162501102</t>
  </si>
  <si>
    <t xml:space="preserve">Vodorovné premiestnenie výkopku  po spevnenej ceste z  horniny tr.1-4, do 100 m3 na vzdialenosť do 3000 m </t>
  </si>
  <si>
    <t>588759076</t>
  </si>
  <si>
    <t>10</t>
  </si>
  <si>
    <t>162501105</t>
  </si>
  <si>
    <t>Vodorovné premiestnenie výkopku  po spevnenej ceste z  horniny tr.1-4, do 100 m3, príplatok k cene za každých ďalšich a začatých 1000 m</t>
  </si>
  <si>
    <t>-848931559</t>
  </si>
  <si>
    <t>11</t>
  </si>
  <si>
    <t>171209002</t>
  </si>
  <si>
    <t>Poplatok za skladovanie - zemina a kamenivo (17 05) ostatné</t>
  </si>
  <si>
    <t>t</t>
  </si>
  <si>
    <t>1361846848</t>
  </si>
  <si>
    <t>12</t>
  </si>
  <si>
    <t>180402111</t>
  </si>
  <si>
    <t>Založenie trávnika parkového výsevom v rovine do 1:5</t>
  </si>
  <si>
    <t>150189266</t>
  </si>
  <si>
    <t>13</t>
  </si>
  <si>
    <t>M</t>
  </si>
  <si>
    <t>0057211200</t>
  </si>
  <si>
    <t>Trávové semeno - parková zmes</t>
  </si>
  <si>
    <t>kg</t>
  </si>
  <si>
    <t>-127356534</t>
  </si>
  <si>
    <t>14</t>
  </si>
  <si>
    <t>182301123</t>
  </si>
  <si>
    <t>Rozprestretie ornice na svaho so sklonom nad 1:5, plocha do 500 m2,hr.nad 150 do 200 mm</t>
  </si>
  <si>
    <t>1359056210</t>
  </si>
  <si>
    <t>15</t>
  </si>
  <si>
    <t>002010001</t>
  </si>
  <si>
    <t>Zemina pre zahumusovanie</t>
  </si>
  <si>
    <t>-1428290389</t>
  </si>
  <si>
    <t>16</t>
  </si>
  <si>
    <t>211561111</t>
  </si>
  <si>
    <t>Výplň odvodňovacieho rebra alebo trativodu do rýh kamenivom hrubým drveným frakcie 16-32 mm</t>
  </si>
  <si>
    <t>113171177</t>
  </si>
  <si>
    <t>17</t>
  </si>
  <si>
    <t>215901101</t>
  </si>
  <si>
    <t xml:space="preserve">Úprava a zhutnenie podložia </t>
  </si>
  <si>
    <t>-1962042864</t>
  </si>
  <si>
    <t>18</t>
  </si>
  <si>
    <t>275313611</t>
  </si>
  <si>
    <t>Betón základových pätiek, prostý tr.C 16/20</t>
  </si>
  <si>
    <t>-1520132569</t>
  </si>
  <si>
    <t>19</t>
  </si>
  <si>
    <t>289971211</t>
  </si>
  <si>
    <t>Zhotovenie vrstvy z geotextílie na upravenom povrchu v sklone do 1 : 5 , šírky od 0 do 3 m</t>
  </si>
  <si>
    <t>177489538</t>
  </si>
  <si>
    <t>6936651400</t>
  </si>
  <si>
    <t>Geotextília NW10</t>
  </si>
  <si>
    <t>30480765</t>
  </si>
  <si>
    <t>21</t>
  </si>
  <si>
    <t>289971311</t>
  </si>
  <si>
    <t>Zhotovenie vrátane dodávky vrstvy z geomreže TENSAR SS 30 na upravenom povrchu</t>
  </si>
  <si>
    <t>1709166251</t>
  </si>
  <si>
    <t>22</t>
  </si>
  <si>
    <t>564772111</t>
  </si>
  <si>
    <t>Podklad alebo kryt z kameniva hrubého drveného veľ. 0-63mm po zhut.hr. 250 mm</t>
  </si>
  <si>
    <t>-1350637277</t>
  </si>
  <si>
    <t>23</t>
  </si>
  <si>
    <t>564801111</t>
  </si>
  <si>
    <t>Podklad zo štrkodrviny s rozprestrením a zhutnením fr. 4-8 mm po zhutnení hr. 30 mm</t>
  </si>
  <si>
    <t>95423361</t>
  </si>
  <si>
    <t>24</t>
  </si>
  <si>
    <t>564801112</t>
  </si>
  <si>
    <t>Podklad zo štrkodrviny s rozprestrením a zhutnením fr. 2-5 mm po zhutnení hr. 40 mm</t>
  </si>
  <si>
    <t>-1870700122</t>
  </si>
  <si>
    <t>25</t>
  </si>
  <si>
    <t>567133113</t>
  </si>
  <si>
    <t>Podklad z kameniva spevneného cementom s rozprestrením a zhutnením,CBGM,po zhutnení hr. 180 mm</t>
  </si>
  <si>
    <t>2123891554</t>
  </si>
  <si>
    <t>26</t>
  </si>
  <si>
    <t>596911111</t>
  </si>
  <si>
    <t xml:space="preserve">Kladenie zámkovej dlažby </t>
  </si>
  <si>
    <t>-947817903</t>
  </si>
  <si>
    <t>27</t>
  </si>
  <si>
    <t>5921953000</t>
  </si>
  <si>
    <t>Premac  KLASIKO 20x20x8 cm BEZŠPÁROVÁ SIVÁ</t>
  </si>
  <si>
    <t>2083817776</t>
  </si>
  <si>
    <t>28</t>
  </si>
  <si>
    <t>5921952770</t>
  </si>
  <si>
    <t>Premac  KLASIKO 20x10x6 cm BEZŠPÁROVÁ SIVÁ</t>
  </si>
  <si>
    <t>-328088496</t>
  </si>
  <si>
    <t>29</t>
  </si>
  <si>
    <t>916561111</t>
  </si>
  <si>
    <t xml:space="preserve">Osadenie záhon. obrubníka betón., do lôžka z bet. pros. tr. C 10/12,5 s bočnou oporou </t>
  </si>
  <si>
    <t>-2058855805</t>
  </si>
  <si>
    <t>30</t>
  </si>
  <si>
    <t>5921954660</t>
  </si>
  <si>
    <t>Premac  OBRUBNÍK PARKOVÝ 100x20x5 cm SIVY</t>
  </si>
  <si>
    <t>ks</t>
  </si>
  <si>
    <t>-2142316030</t>
  </si>
  <si>
    <t>31</t>
  </si>
  <si>
    <t>918101111</t>
  </si>
  <si>
    <t>Lôžko pod obrubníky, krajníky alebo obruby z dlažob. kociek z betónu prostého tr. C 10/12,5</t>
  </si>
  <si>
    <t>-932636745</t>
  </si>
  <si>
    <t>32</t>
  </si>
  <si>
    <t>953943122</t>
  </si>
  <si>
    <t>Osadenie drobných kovových predmetov do betónu pred zabetónovaním, hmotnosti 1-5 kg/kus (bez dodávky)</t>
  </si>
  <si>
    <t>-572921670</t>
  </si>
  <si>
    <t>33</t>
  </si>
  <si>
    <t>553030001</t>
  </si>
  <si>
    <t>Koviaca platňa ozn. Z4</t>
  </si>
  <si>
    <t>139401027</t>
  </si>
  <si>
    <t>34</t>
  </si>
  <si>
    <t>979081111</t>
  </si>
  <si>
    <t>Odvoz sutiny a vybúraných hmôt na skládku do 1 km</t>
  </si>
  <si>
    <t>1373260643</t>
  </si>
  <si>
    <t>35</t>
  </si>
  <si>
    <t>979081121</t>
  </si>
  <si>
    <t>Odvoz sutiny a vybúraných hmôt na skládku za každý ďalší 1 km</t>
  </si>
  <si>
    <t>2018434505</t>
  </si>
  <si>
    <t>36</t>
  </si>
  <si>
    <t>979089012</t>
  </si>
  <si>
    <t>Poplatok za skladovanie - betón, tehly, dlaždice (17 01 ), ostatné</t>
  </si>
  <si>
    <t>-1984653277</t>
  </si>
  <si>
    <t>37</t>
  </si>
  <si>
    <t>767221110</t>
  </si>
  <si>
    <t>Montáž zábradlí schodísk z rúrok do muriva, s hmotnosťou 1 bm zábradlia do 15 kg</t>
  </si>
  <si>
    <t>620416138</t>
  </si>
  <si>
    <t>38</t>
  </si>
  <si>
    <t>553020001</t>
  </si>
  <si>
    <t>Oceľové zábradlie pozinkované</t>
  </si>
  <si>
    <t>1792585241</t>
  </si>
  <si>
    <t>39</t>
  </si>
  <si>
    <t>938011001</t>
  </si>
  <si>
    <t>D+M Parková lavička VERA SOLO LVS 111 R agátové drevo</t>
  </si>
  <si>
    <t>911908039</t>
  </si>
  <si>
    <t>40</t>
  </si>
  <si>
    <t>93801103</t>
  </si>
  <si>
    <t>D+M Odpadový kôš ECLIPE ECP 315</t>
  </si>
  <si>
    <t>865389673</t>
  </si>
  <si>
    <t>41</t>
  </si>
  <si>
    <t>93801105</t>
  </si>
  <si>
    <t>D+M Jednostranná plagátovacia dosková plocha PP420</t>
  </si>
  <si>
    <t>1801251446</t>
  </si>
  <si>
    <t>42</t>
  </si>
  <si>
    <t>998767201</t>
  </si>
  <si>
    <t>Presun hmôt pre kovové stavebné doplnkové konštrukcie v objektoch výšky do 6 m</t>
  </si>
  <si>
    <t>%</t>
  </si>
  <si>
    <t>1419288450</t>
  </si>
  <si>
    <t>VP - Práce naviac</t>
  </si>
  <si>
    <t>PN</t>
  </si>
  <si>
    <t>1514-002 - Prístrešok</t>
  </si>
  <si>
    <t>767995108</t>
  </si>
  <si>
    <t>Montáž ostatných atypických kovových stavebných doplnkových konštrukcií nad 500 kg</t>
  </si>
  <si>
    <t>1645702527</t>
  </si>
  <si>
    <t>553010001</t>
  </si>
  <si>
    <t>Oceľový prístrešok, zinkovaná konštrukcia, krytina PLEXIGLAS XT</t>
  </si>
  <si>
    <t>-1505887812</t>
  </si>
  <si>
    <t>258283050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</si>
  <si>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</si>
  <si>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</si>
  <si>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</si>
  <si>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</si>
  <si>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</si>
  <si>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</si>
  <si>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</si>
  <si>
    <t>Návrh pietneho miesta Cintorín Necpaly v Prievidzi</t>
  </si>
  <si>
    <t>Projektová kancelária Ing. Milan Trgiňa</t>
  </si>
  <si>
    <t>Ing. Jozef Beňadik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</si>
</sst>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7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i/>
      <sz val="8"/>
      <color indexed="12"/>
      <name val="Trebuchet MS"/>
      <family val="0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5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3" borderId="8" applyNumberFormat="0" applyAlignment="0" applyProtection="0"/>
    <xf numFmtId="0" fontId="63" fillId="24" borderId="8" applyNumberFormat="0" applyAlignment="0" applyProtection="0"/>
    <xf numFmtId="0" fontId="64" fillId="24" borderId="9" applyNumberFormat="0" applyAlignment="0" applyProtection="0"/>
    <xf numFmtId="0" fontId="65" fillId="0" borderId="0" applyNumberFormat="0" applyFill="0" applyBorder="0" applyAlignment="0" applyProtection="0"/>
    <xf numFmtId="0" fontId="66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</cellStyleXfs>
  <cellXfs count="21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2" borderId="0" xfId="0" applyFill="1" applyAlignment="1">
      <alignment horizontal="left" vertical="top"/>
    </xf>
    <xf numFmtId="0" fontId="1" fillId="32" borderId="0" xfId="0" applyFont="1" applyFill="1" applyAlignment="1">
      <alignment horizontal="left" vertical="center"/>
    </xf>
    <xf numFmtId="0" fontId="0" fillId="32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7" fillId="33" borderId="0" xfId="0" applyNumberFormat="1" applyFont="1" applyFill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0" fillId="34" borderId="0" xfId="0" applyFill="1" applyAlignment="1">
      <alignment horizontal="left" vertical="center"/>
    </xf>
    <xf numFmtId="0" fontId="9" fillId="34" borderId="17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0" fontId="9" fillId="34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15" fillId="0" borderId="24" xfId="0" applyFont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0" fillId="0" borderId="23" xfId="0" applyBorder="1" applyAlignment="1">
      <alignment horizontal="left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164" fontId="17" fillId="0" borderId="22" xfId="0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horizontal="right" vertical="center"/>
    </xf>
    <xf numFmtId="167" fontId="17" fillId="0" borderId="0" xfId="0" applyNumberFormat="1" applyFont="1" applyAlignment="1">
      <alignment horizontal="right" vertical="center"/>
    </xf>
    <xf numFmtId="164" fontId="17" fillId="0" borderId="23" xfId="0" applyNumberFormat="1" applyFont="1" applyBorder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164" fontId="23" fillId="0" borderId="22" xfId="0" applyNumberFormat="1" applyFont="1" applyBorder="1" applyAlignment="1">
      <alignment horizontal="right" vertical="center"/>
    </xf>
    <xf numFmtId="164" fontId="23" fillId="0" borderId="0" xfId="0" applyNumberFormat="1" applyFont="1" applyAlignment="1">
      <alignment horizontal="right" vertical="center"/>
    </xf>
    <xf numFmtId="167" fontId="23" fillId="0" borderId="0" xfId="0" applyNumberFormat="1" applyFont="1" applyAlignment="1">
      <alignment horizontal="right" vertical="center"/>
    </xf>
    <xf numFmtId="164" fontId="23" fillId="0" borderId="23" xfId="0" applyNumberFormat="1" applyFont="1" applyBorder="1" applyAlignment="1">
      <alignment horizontal="right" vertical="center"/>
    </xf>
    <xf numFmtId="164" fontId="23" fillId="0" borderId="24" xfId="0" applyNumberFormat="1" applyFont="1" applyBorder="1" applyAlignment="1">
      <alignment horizontal="right" vertical="center"/>
    </xf>
    <xf numFmtId="164" fontId="23" fillId="0" borderId="25" xfId="0" applyNumberFormat="1" applyFont="1" applyBorder="1" applyAlignment="1">
      <alignment horizontal="right" vertical="center"/>
    </xf>
    <xf numFmtId="167" fontId="23" fillId="0" borderId="25" xfId="0" applyNumberFormat="1" applyFont="1" applyBorder="1" applyAlignment="1">
      <alignment horizontal="right" vertical="center"/>
    </xf>
    <xf numFmtId="164" fontId="23" fillId="0" borderId="26" xfId="0" applyNumberFormat="1" applyFont="1" applyBorder="1" applyAlignment="1">
      <alignment horizontal="right" vertical="center"/>
    </xf>
    <xf numFmtId="0" fontId="24" fillId="0" borderId="0" xfId="0" applyFont="1" applyAlignment="1">
      <alignment horizontal="left" vertical="center"/>
    </xf>
    <xf numFmtId="165" fontId="15" fillId="33" borderId="19" xfId="0" applyNumberFormat="1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65" fontId="15" fillId="33" borderId="22" xfId="0" applyNumberFormat="1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164" fontId="15" fillId="0" borderId="23" xfId="0" applyNumberFormat="1" applyFont="1" applyBorder="1" applyAlignment="1">
      <alignment horizontal="right" vertical="center"/>
    </xf>
    <xf numFmtId="165" fontId="15" fillId="33" borderId="24" xfId="0" applyNumberFormat="1" applyFont="1" applyFill="1" applyBorder="1" applyAlignment="1">
      <alignment horizontal="center" vertical="center"/>
    </xf>
    <xf numFmtId="0" fontId="15" fillId="33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>
      <alignment horizontal="right" vertical="center"/>
    </xf>
    <xf numFmtId="0" fontId="18" fillId="34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9" fillId="34" borderId="18" xfId="0" applyFont="1" applyFill="1" applyBorder="1" applyAlignment="1">
      <alignment horizontal="right" vertical="center"/>
    </xf>
    <xf numFmtId="0" fontId="25" fillId="0" borderId="13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6" fillId="0" borderId="33" xfId="0" applyFont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15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34" borderId="30" xfId="0" applyFont="1" applyFill="1" applyBorder="1" applyAlignment="1">
      <alignment horizontal="center" vertical="center" wrapText="1"/>
    </xf>
    <xf numFmtId="0" fontId="7" fillId="34" borderId="31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27" fillId="0" borderId="20" xfId="0" applyNumberFormat="1" applyFont="1" applyBorder="1" applyAlignment="1">
      <alignment horizontal="right"/>
    </xf>
    <xf numFmtId="167" fontId="27" fillId="0" borderId="21" xfId="0" applyNumberFormat="1" applyFont="1" applyBorder="1" applyAlignment="1">
      <alignment horizontal="right"/>
    </xf>
    <xf numFmtId="164" fontId="28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6" fillId="0" borderId="1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4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167" fontId="26" fillId="0" borderId="0" xfId="0" applyNumberFormat="1" applyFont="1" applyAlignment="1">
      <alignment horizontal="right"/>
    </xf>
    <xf numFmtId="167" fontId="26" fillId="0" borderId="23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/>
    </xf>
    <xf numFmtId="0" fontId="0" fillId="0" borderId="33" xfId="0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wrapText="1"/>
    </xf>
    <xf numFmtId="0" fontId="0" fillId="0" borderId="33" xfId="0" applyFont="1" applyBorder="1" applyAlignment="1">
      <alignment horizontal="center" vertical="center" wrapText="1"/>
    </xf>
    <xf numFmtId="168" fontId="0" fillId="0" borderId="33" xfId="0" applyNumberFormat="1" applyFont="1" applyBorder="1" applyAlignment="1">
      <alignment horizontal="right" vertical="center"/>
    </xf>
    <xf numFmtId="0" fontId="13" fillId="33" borderId="33" xfId="0" applyFont="1" applyFill="1" applyBorder="1" applyAlignment="1">
      <alignment horizontal="left" vertical="center"/>
    </xf>
    <xf numFmtId="167" fontId="13" fillId="0" borderId="0" xfId="0" applyNumberFormat="1" applyFont="1" applyAlignment="1">
      <alignment horizontal="right" vertical="center"/>
    </xf>
    <xf numFmtId="167" fontId="13" fillId="0" borderId="23" xfId="0" applyNumberFormat="1" applyFont="1" applyBorder="1" applyAlignment="1">
      <alignment horizontal="right" vertical="center"/>
    </xf>
    <xf numFmtId="0" fontId="29" fillId="0" borderId="33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left" vertical="center" wrapText="1"/>
    </xf>
    <xf numFmtId="0" fontId="29" fillId="0" borderId="33" xfId="0" applyFont="1" applyBorder="1" applyAlignment="1">
      <alignment horizontal="center" vertical="center" wrapText="1"/>
    </xf>
    <xf numFmtId="168" fontId="29" fillId="0" borderId="33" xfId="0" applyNumberFormat="1" applyFont="1" applyBorder="1" applyAlignment="1">
      <alignment horizontal="right" vertical="center"/>
    </xf>
    <xf numFmtId="168" fontId="0" fillId="33" borderId="33" xfId="0" applyNumberFormat="1" applyFont="1" applyFill="1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31" fillId="0" borderId="0" xfId="36" applyFont="1" applyAlignment="1">
      <alignment horizontal="center" vertical="center"/>
    </xf>
    <xf numFmtId="0" fontId="1" fillId="32" borderId="0" xfId="0" applyFont="1" applyFill="1" applyAlignment="1" applyProtection="1">
      <alignment horizontal="left" vertical="center"/>
      <protection/>
    </xf>
    <xf numFmtId="0" fontId="11" fillId="32" borderId="0" xfId="0" applyFont="1" applyFill="1" applyAlignment="1" applyProtection="1">
      <alignment horizontal="left" vertical="center"/>
      <protection/>
    </xf>
    <xf numFmtId="0" fontId="2" fillId="32" borderId="0" xfId="0" applyFont="1" applyFill="1" applyAlignment="1" applyProtection="1">
      <alignment horizontal="left" vertical="center"/>
      <protection/>
    </xf>
    <xf numFmtId="0" fontId="32" fillId="32" borderId="0" xfId="36" applyFont="1" applyFill="1" applyAlignment="1" applyProtection="1">
      <alignment horizontal="left" vertical="center"/>
      <protection/>
    </xf>
    <xf numFmtId="0" fontId="0" fillId="32" borderId="0" xfId="0" applyFont="1" applyFill="1" applyAlignment="1" applyProtection="1">
      <alignment horizontal="left" vertical="top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49" fontId="7" fillId="33" borderId="0" xfId="0" applyNumberFormat="1" applyFont="1" applyFill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164" fontId="11" fillId="0" borderId="0" xfId="0" applyNumberFormat="1" applyFont="1" applyAlignment="1">
      <alignment horizontal="right" vertical="center"/>
    </xf>
    <xf numFmtId="164" fontId="12" fillId="0" borderId="16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left" vertical="center"/>
    </xf>
    <xf numFmtId="165" fontId="13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9" fillId="34" borderId="18" xfId="0" applyFont="1" applyFill="1" applyBorder="1" applyAlignment="1">
      <alignment horizontal="left" vertical="center"/>
    </xf>
    <xf numFmtId="0" fontId="0" fillId="34" borderId="18" xfId="0" applyFill="1" applyBorder="1" applyAlignment="1">
      <alignment horizontal="left" vertical="center"/>
    </xf>
    <xf numFmtId="164" fontId="9" fillId="34" borderId="18" xfId="0" applyNumberFormat="1" applyFont="1" applyFill="1" applyBorder="1" applyAlignment="1">
      <alignment horizontal="right" vertical="center"/>
    </xf>
    <xf numFmtId="0" fontId="0" fillId="34" borderId="36" xfId="0" applyFill="1" applyBorder="1" applyAlignment="1">
      <alignment horizontal="left" vertical="center"/>
    </xf>
    <xf numFmtId="0" fontId="7" fillId="34" borderId="17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164" fontId="22" fillId="0" borderId="0" xfId="0" applyNumberFormat="1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164" fontId="24" fillId="33" borderId="0" xfId="0" applyNumberFormat="1" applyFont="1" applyFill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164" fontId="18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64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7" fillId="33" borderId="0" xfId="0" applyNumberFormat="1" applyFont="1" applyFill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7" fillId="33" borderId="0" xfId="0" applyFont="1" applyFill="1" applyAlignment="1">
      <alignment horizontal="left" vertical="center"/>
    </xf>
    <xf numFmtId="164" fontId="12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 wrapText="1"/>
    </xf>
    <xf numFmtId="164" fontId="13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166" fontId="7" fillId="0" borderId="0" xfId="0" applyNumberFormat="1" applyFont="1" applyAlignment="1">
      <alignment horizontal="left" vertical="top"/>
    </xf>
    <xf numFmtId="0" fontId="7" fillId="34" borderId="0" xfId="0" applyFont="1" applyFill="1" applyAlignment="1">
      <alignment horizontal="center" vertical="center"/>
    </xf>
    <xf numFmtId="164" fontId="25" fillId="0" borderId="0" xfId="0" applyNumberFormat="1" applyFont="1" applyAlignment="1">
      <alignment horizontal="right" vertical="center"/>
    </xf>
    <xf numFmtId="0" fontId="0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/>
    </xf>
    <xf numFmtId="164" fontId="0" fillId="33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>
      <alignment horizontal="right" vertical="center"/>
    </xf>
    <xf numFmtId="0" fontId="7" fillId="34" borderId="31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  <xf numFmtId="0" fontId="29" fillId="0" borderId="33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/>
    </xf>
    <xf numFmtId="164" fontId="29" fillId="33" borderId="33" xfId="0" applyNumberFormat="1" applyFont="1" applyFill="1" applyBorder="1" applyAlignment="1">
      <alignment horizontal="right" vertical="center"/>
    </xf>
    <xf numFmtId="164" fontId="29" fillId="0" borderId="33" xfId="0" applyNumberFormat="1" applyFont="1" applyBorder="1" applyAlignment="1">
      <alignment horizontal="right" vertical="center"/>
    </xf>
    <xf numFmtId="164" fontId="24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164" fontId="25" fillId="0" borderId="0" xfId="0" applyNumberFormat="1" applyFont="1" applyAlignment="1">
      <alignment horizontal="right"/>
    </xf>
    <xf numFmtId="0" fontId="32" fillId="32" borderId="0" xfId="36" applyFont="1" applyFill="1" applyAlignment="1" applyProtection="1">
      <alignment horizontal="center" vertical="center"/>
      <protection/>
    </xf>
    <xf numFmtId="164" fontId="18" fillId="0" borderId="0" xfId="0" applyNumberFormat="1" applyFont="1" applyAlignment="1">
      <alignment horizontal="right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4BBA2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E35B5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CENKROSplusData\System\Temp\radA2963.tmp" TargetMode="External" /><Relationship Id="rId2" Type="http://schemas.openxmlformats.org/officeDocument/2006/relationships/hyperlink" Target="http://www.kros.sk/11138" TargetMode="External" /><Relationship Id="rId3" Type="http://schemas.openxmlformats.org/officeDocument/2006/relationships/hyperlink" Target="http://www.kros.sk/11138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4BBA2.tmp" descr="C:\CENKROSplusData\System\Temp\rad4BBA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E35B5.tmp" descr="C:\CENKROSplusData\System\Temp\radE35B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1</xdr:row>
      <xdr:rowOff>0</xdr:rowOff>
    </xdr:to>
    <xdr:pic>
      <xdr:nvPicPr>
        <xdr:cNvPr id="1" name="radA2963.tmp" descr="C:\CENKROSplusData\System\Temp\radA2963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400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0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21" sqref="E2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43" t="s">
        <v>0</v>
      </c>
      <c r="B1" s="144"/>
      <c r="C1" s="144"/>
      <c r="D1" s="145" t="s">
        <v>1</v>
      </c>
      <c r="E1" s="144"/>
      <c r="F1" s="144"/>
      <c r="G1" s="144"/>
      <c r="H1" s="144"/>
      <c r="I1" s="144"/>
      <c r="J1" s="144"/>
      <c r="K1" s="146" t="s">
        <v>328</v>
      </c>
      <c r="L1" s="146"/>
      <c r="M1" s="146"/>
      <c r="N1" s="146"/>
      <c r="O1" s="146"/>
      <c r="P1" s="146"/>
      <c r="Q1" s="146"/>
      <c r="R1" s="146"/>
      <c r="S1" s="146"/>
      <c r="T1" s="144"/>
      <c r="U1" s="144"/>
      <c r="V1" s="144"/>
      <c r="W1" s="146" t="s">
        <v>329</v>
      </c>
      <c r="X1" s="146"/>
      <c r="Y1" s="146"/>
      <c r="Z1" s="146"/>
      <c r="AA1" s="146"/>
      <c r="AB1" s="146"/>
      <c r="AC1" s="146"/>
      <c r="AD1" s="146"/>
      <c r="AE1" s="146"/>
      <c r="AF1" s="146"/>
      <c r="AG1" s="144"/>
      <c r="AH1" s="144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48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R2" s="182" t="s">
        <v>5</v>
      </c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7</v>
      </c>
    </row>
    <row r="4" spans="2:71" s="2" customFormat="1" ht="37.5" customHeight="1">
      <c r="B4" s="10"/>
      <c r="C4" s="150" t="s">
        <v>8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1"/>
      <c r="AS4" s="12" t="s">
        <v>9</v>
      </c>
      <c r="BE4" s="13" t="s">
        <v>10</v>
      </c>
      <c r="BS4" s="6" t="s">
        <v>11</v>
      </c>
    </row>
    <row r="5" spans="2:71" s="2" customFormat="1" ht="15" customHeight="1">
      <c r="B5" s="10"/>
      <c r="D5" s="14" t="s">
        <v>12</v>
      </c>
      <c r="K5" s="154" t="s">
        <v>13</v>
      </c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K5" s="149"/>
      <c r="AL5" s="149"/>
      <c r="AM5" s="149"/>
      <c r="AN5" s="149"/>
      <c r="AO5" s="149"/>
      <c r="AQ5" s="11"/>
      <c r="BE5" s="151" t="s">
        <v>14</v>
      </c>
      <c r="BS5" s="6" t="s">
        <v>6</v>
      </c>
    </row>
    <row r="6" spans="2:71" s="2" customFormat="1" ht="37.5" customHeight="1">
      <c r="B6" s="10"/>
      <c r="D6" s="16" t="s">
        <v>15</v>
      </c>
      <c r="K6" s="155" t="s">
        <v>335</v>
      </c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Q6" s="11"/>
      <c r="BE6" s="149"/>
      <c r="BS6" s="6" t="s">
        <v>6</v>
      </c>
    </row>
    <row r="7" spans="2:71" s="2" customFormat="1" ht="15" customHeight="1">
      <c r="B7" s="10"/>
      <c r="D7" s="17" t="s">
        <v>16</v>
      </c>
      <c r="K7" s="15"/>
      <c r="AK7" s="17" t="s">
        <v>17</v>
      </c>
      <c r="AN7" s="15"/>
      <c r="AQ7" s="11"/>
      <c r="BE7" s="149"/>
      <c r="BS7" s="6" t="s">
        <v>6</v>
      </c>
    </row>
    <row r="8" spans="2:71" s="2" customFormat="1" ht="15" customHeight="1">
      <c r="B8" s="10"/>
      <c r="D8" s="17" t="s">
        <v>18</v>
      </c>
      <c r="K8" s="15" t="s">
        <v>19</v>
      </c>
      <c r="AK8" s="17" t="s">
        <v>20</v>
      </c>
      <c r="AN8" s="18" t="s">
        <v>21</v>
      </c>
      <c r="AQ8" s="11"/>
      <c r="BE8" s="149"/>
      <c r="BS8" s="6" t="s">
        <v>6</v>
      </c>
    </row>
    <row r="9" spans="2:71" s="2" customFormat="1" ht="15" customHeight="1">
      <c r="B9" s="10"/>
      <c r="AQ9" s="11"/>
      <c r="BE9" s="149"/>
      <c r="BS9" s="6" t="s">
        <v>6</v>
      </c>
    </row>
    <row r="10" spans="2:71" s="2" customFormat="1" ht="15" customHeight="1">
      <c r="B10" s="10"/>
      <c r="D10" s="17" t="s">
        <v>22</v>
      </c>
      <c r="AK10" s="17" t="s">
        <v>23</v>
      </c>
      <c r="AN10" s="15" t="s">
        <v>24</v>
      </c>
      <c r="AQ10" s="11"/>
      <c r="BE10" s="149"/>
      <c r="BS10" s="6" t="s">
        <v>6</v>
      </c>
    </row>
    <row r="11" spans="2:71" s="2" customFormat="1" ht="19.5" customHeight="1">
      <c r="B11" s="10"/>
      <c r="E11" s="15" t="s">
        <v>25</v>
      </c>
      <c r="AK11" s="17" t="s">
        <v>26</v>
      </c>
      <c r="AN11" s="15"/>
      <c r="AQ11" s="11"/>
      <c r="BE11" s="149"/>
      <c r="BS11" s="6" t="s">
        <v>6</v>
      </c>
    </row>
    <row r="12" spans="2:71" s="2" customFormat="1" ht="7.5" customHeight="1">
      <c r="B12" s="10"/>
      <c r="AQ12" s="11"/>
      <c r="BE12" s="149"/>
      <c r="BS12" s="6" t="s">
        <v>6</v>
      </c>
    </row>
    <row r="13" spans="2:71" s="2" customFormat="1" ht="15" customHeight="1">
      <c r="B13" s="10"/>
      <c r="D13" s="17" t="s">
        <v>27</v>
      </c>
      <c r="AK13" s="17" t="s">
        <v>23</v>
      </c>
      <c r="AN13" s="19" t="s">
        <v>28</v>
      </c>
      <c r="AQ13" s="11"/>
      <c r="BE13" s="149"/>
      <c r="BS13" s="6" t="s">
        <v>6</v>
      </c>
    </row>
    <row r="14" spans="2:71" s="2" customFormat="1" ht="15.75" customHeight="1">
      <c r="B14" s="10"/>
      <c r="E14" s="156" t="s">
        <v>28</v>
      </c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7" t="s">
        <v>26</v>
      </c>
      <c r="AN14" s="19" t="s">
        <v>28</v>
      </c>
      <c r="AQ14" s="11"/>
      <c r="BE14" s="149"/>
      <c r="BS14" s="6" t="s">
        <v>6</v>
      </c>
    </row>
    <row r="15" spans="2:71" s="2" customFormat="1" ht="7.5" customHeight="1">
      <c r="B15" s="10"/>
      <c r="AQ15" s="11"/>
      <c r="BE15" s="149"/>
      <c r="BS15" s="6" t="s">
        <v>3</v>
      </c>
    </row>
    <row r="16" spans="2:71" s="2" customFormat="1" ht="15" customHeight="1">
      <c r="B16" s="10"/>
      <c r="D16" s="17" t="s">
        <v>29</v>
      </c>
      <c r="AK16" s="17" t="s">
        <v>23</v>
      </c>
      <c r="AN16" s="15" t="s">
        <v>30</v>
      </c>
      <c r="AQ16" s="11"/>
      <c r="BE16" s="149"/>
      <c r="BS16" s="6" t="s">
        <v>3</v>
      </c>
    </row>
    <row r="17" spans="2:71" ht="19.5" customHeight="1">
      <c r="B17" s="10"/>
      <c r="E17" s="15" t="s">
        <v>336</v>
      </c>
      <c r="AK17" s="17" t="s">
        <v>26</v>
      </c>
      <c r="AN17" s="15" t="s">
        <v>31</v>
      </c>
      <c r="AQ17" s="11"/>
      <c r="AR17" s="2"/>
      <c r="BE17" s="149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6" t="s">
        <v>32</v>
      </c>
    </row>
    <row r="18" spans="2:71" ht="7.5" customHeight="1">
      <c r="B18" s="10"/>
      <c r="AQ18" s="11"/>
      <c r="AR18" s="2"/>
      <c r="BE18" s="149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6" t="s">
        <v>6</v>
      </c>
    </row>
    <row r="19" spans="2:71" ht="15" customHeight="1">
      <c r="B19" s="10"/>
      <c r="D19" s="17" t="s">
        <v>33</v>
      </c>
      <c r="AK19" s="17" t="s">
        <v>23</v>
      </c>
      <c r="AN19" s="15"/>
      <c r="AQ19" s="11"/>
      <c r="AR19" s="2"/>
      <c r="BE19" s="149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6" t="s">
        <v>6</v>
      </c>
    </row>
    <row r="20" spans="2:70" ht="15.75" customHeight="1">
      <c r="B20" s="10"/>
      <c r="E20" s="15" t="s">
        <v>337</v>
      </c>
      <c r="AK20" s="17" t="s">
        <v>26</v>
      </c>
      <c r="AN20" s="15"/>
      <c r="AQ20" s="11"/>
      <c r="AR20" s="2"/>
      <c r="BE20" s="149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2:70" ht="7.5" customHeight="1">
      <c r="B21" s="10"/>
      <c r="AQ21" s="11"/>
      <c r="AR21" s="2"/>
      <c r="BE21" s="149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2:70" ht="15.75" customHeight="1">
      <c r="B22" s="10"/>
      <c r="D22" s="17" t="s">
        <v>34</v>
      </c>
      <c r="AQ22" s="11"/>
      <c r="AR22" s="2"/>
      <c r="BE22" s="149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2:70" ht="15.75" customHeight="1">
      <c r="B23" s="10"/>
      <c r="E23" s="157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Q23" s="11"/>
      <c r="AR23" s="2"/>
      <c r="BE23" s="149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2:70" ht="7.5" customHeight="1">
      <c r="B24" s="10"/>
      <c r="AQ24" s="11"/>
      <c r="AR24" s="2"/>
      <c r="BE24" s="149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2:70" ht="7.5" customHeight="1">
      <c r="B25" s="1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Q25" s="11"/>
      <c r="AR25" s="2"/>
      <c r="BE25" s="149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2:70" ht="15" customHeight="1">
      <c r="B26" s="10"/>
      <c r="D26" s="21" t="s">
        <v>35</v>
      </c>
      <c r="AK26" s="158" t="e">
        <f>ROUND($AG$87,2)</f>
        <v>#REF!</v>
      </c>
      <c r="AL26" s="149"/>
      <c r="AM26" s="149"/>
      <c r="AN26" s="149"/>
      <c r="AO26" s="149"/>
      <c r="AQ26" s="11"/>
      <c r="AR26" s="2"/>
      <c r="BE26" s="149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2:70" ht="15" customHeight="1">
      <c r="B27" s="10"/>
      <c r="D27" s="21" t="s">
        <v>36</v>
      </c>
      <c r="AK27" s="158" t="e">
        <f>ROUND($AG$93,2)</f>
        <v>#REF!</v>
      </c>
      <c r="AL27" s="149"/>
      <c r="AM27" s="149"/>
      <c r="AN27" s="149"/>
      <c r="AO27" s="149"/>
      <c r="AQ27" s="11"/>
      <c r="AR27" s="2"/>
      <c r="BE27" s="149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2:57" s="6" customFormat="1" ht="7.5" customHeight="1">
      <c r="B28" s="22"/>
      <c r="AQ28" s="23"/>
      <c r="BE28" s="152"/>
    </row>
    <row r="29" spans="2:57" s="6" customFormat="1" ht="27" customHeight="1">
      <c r="B29" s="22"/>
      <c r="D29" s="24" t="s">
        <v>37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159" t="e">
        <f>ROUND($AK$26+$AK$27,2)</f>
        <v>#REF!</v>
      </c>
      <c r="AL29" s="160"/>
      <c r="AM29" s="160"/>
      <c r="AN29" s="160"/>
      <c r="AO29" s="160"/>
      <c r="AQ29" s="23"/>
      <c r="BE29" s="152"/>
    </row>
    <row r="30" spans="2:57" s="6" customFormat="1" ht="7.5" customHeight="1">
      <c r="B30" s="22"/>
      <c r="AQ30" s="23"/>
      <c r="BE30" s="152"/>
    </row>
    <row r="31" spans="2:57" s="6" customFormat="1" ht="15" customHeight="1">
      <c r="B31" s="26"/>
      <c r="D31" s="27" t="s">
        <v>38</v>
      </c>
      <c r="F31" s="27" t="s">
        <v>39</v>
      </c>
      <c r="L31" s="161">
        <v>0.2</v>
      </c>
      <c r="M31" s="153"/>
      <c r="N31" s="153"/>
      <c r="O31" s="153"/>
      <c r="T31" s="29" t="s">
        <v>40</v>
      </c>
      <c r="W31" s="162" t="e">
        <f>ROUND($AZ$87+SUM($CD$94:$CD$98),2)</f>
        <v>#REF!</v>
      </c>
      <c r="X31" s="153"/>
      <c r="Y31" s="153"/>
      <c r="Z31" s="153"/>
      <c r="AA31" s="153"/>
      <c r="AB31" s="153"/>
      <c r="AC31" s="153"/>
      <c r="AD31" s="153"/>
      <c r="AE31" s="153"/>
      <c r="AK31" s="162" t="e">
        <f>ROUND($AV$87+SUM($BY$94:$BY$98),2)</f>
        <v>#REF!</v>
      </c>
      <c r="AL31" s="153"/>
      <c r="AM31" s="153"/>
      <c r="AN31" s="153"/>
      <c r="AO31" s="153"/>
      <c r="AQ31" s="30"/>
      <c r="BE31" s="153"/>
    </row>
    <row r="32" spans="2:57" s="6" customFormat="1" ht="15" customHeight="1">
      <c r="B32" s="26"/>
      <c r="F32" s="27" t="s">
        <v>41</v>
      </c>
      <c r="L32" s="161">
        <v>0.2</v>
      </c>
      <c r="M32" s="153"/>
      <c r="N32" s="153"/>
      <c r="O32" s="153"/>
      <c r="T32" s="29" t="s">
        <v>40</v>
      </c>
      <c r="W32" s="162" t="e">
        <f>ROUND($BA$87+SUM($CE$94:$CE$98),2)</f>
        <v>#REF!</v>
      </c>
      <c r="X32" s="153"/>
      <c r="Y32" s="153"/>
      <c r="Z32" s="153"/>
      <c r="AA32" s="153"/>
      <c r="AB32" s="153"/>
      <c r="AC32" s="153"/>
      <c r="AD32" s="153"/>
      <c r="AE32" s="153"/>
      <c r="AK32" s="162" t="e">
        <f>ROUND($AW$87+SUM($BZ$94:$BZ$98),2)</f>
        <v>#REF!</v>
      </c>
      <c r="AL32" s="153"/>
      <c r="AM32" s="153"/>
      <c r="AN32" s="153"/>
      <c r="AO32" s="153"/>
      <c r="AQ32" s="30"/>
      <c r="BE32" s="153"/>
    </row>
    <row r="33" spans="2:57" s="6" customFormat="1" ht="15" customHeight="1" hidden="1">
      <c r="B33" s="26"/>
      <c r="F33" s="27" t="s">
        <v>42</v>
      </c>
      <c r="L33" s="161">
        <v>0.2</v>
      </c>
      <c r="M33" s="153"/>
      <c r="N33" s="153"/>
      <c r="O33" s="153"/>
      <c r="T33" s="29" t="s">
        <v>40</v>
      </c>
      <c r="W33" s="162" t="e">
        <f>ROUND($BB$87+SUM($CF$94:$CF$98),2)</f>
        <v>#REF!</v>
      </c>
      <c r="X33" s="153"/>
      <c r="Y33" s="153"/>
      <c r="Z33" s="153"/>
      <c r="AA33" s="153"/>
      <c r="AB33" s="153"/>
      <c r="AC33" s="153"/>
      <c r="AD33" s="153"/>
      <c r="AE33" s="153"/>
      <c r="AK33" s="162">
        <v>0</v>
      </c>
      <c r="AL33" s="153"/>
      <c r="AM33" s="153"/>
      <c r="AN33" s="153"/>
      <c r="AO33" s="153"/>
      <c r="AQ33" s="30"/>
      <c r="BE33" s="153"/>
    </row>
    <row r="34" spans="2:57" s="6" customFormat="1" ht="15" customHeight="1" hidden="1">
      <c r="B34" s="26"/>
      <c r="F34" s="27" t="s">
        <v>43</v>
      </c>
      <c r="L34" s="161">
        <v>0.2</v>
      </c>
      <c r="M34" s="153"/>
      <c r="N34" s="153"/>
      <c r="O34" s="153"/>
      <c r="T34" s="29" t="s">
        <v>40</v>
      </c>
      <c r="W34" s="162" t="e">
        <f>ROUND($BC$87+SUM($CG$94:$CG$98),2)</f>
        <v>#REF!</v>
      </c>
      <c r="X34" s="153"/>
      <c r="Y34" s="153"/>
      <c r="Z34" s="153"/>
      <c r="AA34" s="153"/>
      <c r="AB34" s="153"/>
      <c r="AC34" s="153"/>
      <c r="AD34" s="153"/>
      <c r="AE34" s="153"/>
      <c r="AK34" s="162">
        <v>0</v>
      </c>
      <c r="AL34" s="153"/>
      <c r="AM34" s="153"/>
      <c r="AN34" s="153"/>
      <c r="AO34" s="153"/>
      <c r="AQ34" s="30"/>
      <c r="BE34" s="153"/>
    </row>
    <row r="35" spans="2:43" s="6" customFormat="1" ht="15" customHeight="1" hidden="1">
      <c r="B35" s="26"/>
      <c r="F35" s="27" t="s">
        <v>44</v>
      </c>
      <c r="L35" s="161">
        <v>0</v>
      </c>
      <c r="M35" s="153"/>
      <c r="N35" s="153"/>
      <c r="O35" s="153"/>
      <c r="T35" s="29" t="s">
        <v>40</v>
      </c>
      <c r="W35" s="162" t="e">
        <f>ROUND($BD$87+SUM($CH$94:$CH$98),2)</f>
        <v>#REF!</v>
      </c>
      <c r="X35" s="153"/>
      <c r="Y35" s="153"/>
      <c r="Z35" s="153"/>
      <c r="AA35" s="153"/>
      <c r="AB35" s="153"/>
      <c r="AC35" s="153"/>
      <c r="AD35" s="153"/>
      <c r="AE35" s="153"/>
      <c r="AK35" s="162">
        <v>0</v>
      </c>
      <c r="AL35" s="153"/>
      <c r="AM35" s="153"/>
      <c r="AN35" s="153"/>
      <c r="AO35" s="153"/>
      <c r="AQ35" s="30"/>
    </row>
    <row r="36" spans="2:43" s="6" customFormat="1" ht="7.5" customHeight="1">
      <c r="B36" s="22"/>
      <c r="AQ36" s="23"/>
    </row>
    <row r="37" spans="2:43" s="6" customFormat="1" ht="27" customHeight="1">
      <c r="B37" s="22"/>
      <c r="C37" s="31"/>
      <c r="D37" s="32" t="s">
        <v>45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4" t="s">
        <v>46</v>
      </c>
      <c r="U37" s="33"/>
      <c r="V37" s="33"/>
      <c r="W37" s="33"/>
      <c r="X37" s="163" t="s">
        <v>47</v>
      </c>
      <c r="Y37" s="164"/>
      <c r="Z37" s="164"/>
      <c r="AA37" s="164"/>
      <c r="AB37" s="164"/>
      <c r="AC37" s="33"/>
      <c r="AD37" s="33"/>
      <c r="AE37" s="33"/>
      <c r="AF37" s="33"/>
      <c r="AG37" s="33"/>
      <c r="AH37" s="33"/>
      <c r="AI37" s="33"/>
      <c r="AJ37" s="33"/>
      <c r="AK37" s="165" t="e">
        <f>SUM($AK$29:$AK$35)</f>
        <v>#REF!</v>
      </c>
      <c r="AL37" s="164"/>
      <c r="AM37" s="164"/>
      <c r="AN37" s="164"/>
      <c r="AO37" s="166"/>
      <c r="AP37" s="31"/>
      <c r="AQ37" s="23"/>
    </row>
    <row r="38" spans="2:43" s="6" customFormat="1" ht="15" customHeight="1">
      <c r="B38" s="22"/>
      <c r="AQ38" s="23"/>
    </row>
    <row r="39" spans="2:43" s="2" customFormat="1" ht="14.25" customHeight="1">
      <c r="B39" s="10"/>
      <c r="AQ39" s="11"/>
    </row>
    <row r="40" spans="2:43" s="2" customFormat="1" ht="14.25" customHeight="1">
      <c r="B40" s="10"/>
      <c r="AQ40" s="11"/>
    </row>
    <row r="41" spans="2:43" s="2" customFormat="1" ht="14.25" customHeight="1">
      <c r="B41" s="10"/>
      <c r="AQ41" s="11"/>
    </row>
    <row r="42" spans="2:43" s="2" customFormat="1" ht="14.25" customHeight="1">
      <c r="B42" s="10"/>
      <c r="AQ42" s="11"/>
    </row>
    <row r="43" spans="2:43" s="2" customFormat="1" ht="14.25" customHeight="1">
      <c r="B43" s="10"/>
      <c r="AQ43" s="11"/>
    </row>
    <row r="44" spans="2:43" s="2" customFormat="1" ht="14.25" customHeight="1">
      <c r="B44" s="10"/>
      <c r="AQ44" s="11"/>
    </row>
    <row r="45" spans="2:43" s="2" customFormat="1" ht="14.25" customHeight="1">
      <c r="B45" s="10"/>
      <c r="AQ45" s="11"/>
    </row>
    <row r="46" spans="2:43" s="2" customFormat="1" ht="14.25" customHeight="1">
      <c r="B46" s="10"/>
      <c r="AQ46" s="11"/>
    </row>
    <row r="47" spans="2:43" s="2" customFormat="1" ht="14.25" customHeight="1">
      <c r="B47" s="10"/>
      <c r="AQ47" s="11"/>
    </row>
    <row r="48" spans="2:43" s="2" customFormat="1" ht="14.25" customHeight="1">
      <c r="B48" s="10"/>
      <c r="AQ48" s="11"/>
    </row>
    <row r="49" spans="2:43" s="6" customFormat="1" ht="15.75" customHeight="1">
      <c r="B49" s="22"/>
      <c r="D49" s="35" t="s">
        <v>48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7"/>
      <c r="AC49" s="35" t="s">
        <v>49</v>
      </c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7"/>
      <c r="AQ49" s="23"/>
    </row>
    <row r="50" spans="2:43" s="2" customFormat="1" ht="14.25" customHeight="1">
      <c r="B50" s="10"/>
      <c r="D50" s="38"/>
      <c r="Z50" s="39"/>
      <c r="AC50" s="38"/>
      <c r="AO50" s="39"/>
      <c r="AQ50" s="11"/>
    </row>
    <row r="51" spans="2:43" s="2" customFormat="1" ht="14.25" customHeight="1">
      <c r="B51" s="10"/>
      <c r="D51" s="38"/>
      <c r="Z51" s="39"/>
      <c r="AC51" s="38"/>
      <c r="AO51" s="39"/>
      <c r="AQ51" s="11"/>
    </row>
    <row r="52" spans="2:43" s="2" customFormat="1" ht="14.25" customHeight="1">
      <c r="B52" s="10"/>
      <c r="D52" s="38"/>
      <c r="Z52" s="39"/>
      <c r="AC52" s="38"/>
      <c r="AO52" s="39"/>
      <c r="AQ52" s="11"/>
    </row>
    <row r="53" spans="2:43" s="2" customFormat="1" ht="14.25" customHeight="1">
      <c r="B53" s="10"/>
      <c r="D53" s="38"/>
      <c r="Z53" s="39"/>
      <c r="AC53" s="38"/>
      <c r="AO53" s="39"/>
      <c r="AQ53" s="11"/>
    </row>
    <row r="54" spans="2:43" s="2" customFormat="1" ht="14.25" customHeight="1">
      <c r="B54" s="10"/>
      <c r="D54" s="38"/>
      <c r="Z54" s="39"/>
      <c r="AC54" s="38"/>
      <c r="AO54" s="39"/>
      <c r="AQ54" s="11"/>
    </row>
    <row r="55" spans="2:43" s="2" customFormat="1" ht="14.25" customHeight="1">
      <c r="B55" s="10"/>
      <c r="D55" s="38"/>
      <c r="Z55" s="39"/>
      <c r="AC55" s="38"/>
      <c r="AO55" s="39"/>
      <c r="AQ55" s="11"/>
    </row>
    <row r="56" spans="2:43" s="2" customFormat="1" ht="14.25" customHeight="1">
      <c r="B56" s="10"/>
      <c r="D56" s="38"/>
      <c r="Z56" s="39"/>
      <c r="AC56" s="38"/>
      <c r="AO56" s="39"/>
      <c r="AQ56" s="11"/>
    </row>
    <row r="57" spans="2:43" s="2" customFormat="1" ht="14.25" customHeight="1">
      <c r="B57" s="10"/>
      <c r="D57" s="38"/>
      <c r="Z57" s="39"/>
      <c r="AC57" s="38"/>
      <c r="AO57" s="39"/>
      <c r="AQ57" s="11"/>
    </row>
    <row r="58" spans="2:43" s="6" customFormat="1" ht="15.75" customHeight="1">
      <c r="B58" s="22"/>
      <c r="D58" s="40" t="s">
        <v>50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2" t="s">
        <v>51</v>
      </c>
      <c r="S58" s="41"/>
      <c r="T58" s="41"/>
      <c r="U58" s="41"/>
      <c r="V58" s="41"/>
      <c r="W58" s="41"/>
      <c r="X58" s="41"/>
      <c r="Y58" s="41"/>
      <c r="Z58" s="43"/>
      <c r="AC58" s="40" t="s">
        <v>50</v>
      </c>
      <c r="AD58" s="41"/>
      <c r="AE58" s="41"/>
      <c r="AF58" s="41"/>
      <c r="AG58" s="41"/>
      <c r="AH58" s="41"/>
      <c r="AI58" s="41"/>
      <c r="AJ58" s="41"/>
      <c r="AK58" s="41"/>
      <c r="AL58" s="41"/>
      <c r="AM58" s="42" t="s">
        <v>51</v>
      </c>
      <c r="AN58" s="41"/>
      <c r="AO58" s="43"/>
      <c r="AQ58" s="23"/>
    </row>
    <row r="59" spans="2:43" s="2" customFormat="1" ht="14.25" customHeight="1">
      <c r="B59" s="10"/>
      <c r="AQ59" s="11"/>
    </row>
    <row r="60" spans="2:43" s="6" customFormat="1" ht="15.75" customHeight="1">
      <c r="B60" s="22"/>
      <c r="D60" s="35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7"/>
      <c r="AC60" s="35" t="s">
        <v>53</v>
      </c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7"/>
      <c r="AQ60" s="23"/>
    </row>
    <row r="61" spans="2:43" s="2" customFormat="1" ht="14.25" customHeight="1">
      <c r="B61" s="10"/>
      <c r="D61" s="38"/>
      <c r="Z61" s="39"/>
      <c r="AC61" s="38"/>
      <c r="AO61" s="39"/>
      <c r="AQ61" s="11"/>
    </row>
    <row r="62" spans="2:43" s="2" customFormat="1" ht="14.25" customHeight="1">
      <c r="B62" s="10"/>
      <c r="D62" s="38"/>
      <c r="Z62" s="39"/>
      <c r="AC62" s="38"/>
      <c r="AO62" s="39"/>
      <c r="AQ62" s="11"/>
    </row>
    <row r="63" spans="2:43" s="2" customFormat="1" ht="14.25" customHeight="1">
      <c r="B63" s="10"/>
      <c r="D63" s="38"/>
      <c r="Z63" s="39"/>
      <c r="AC63" s="38"/>
      <c r="AO63" s="39"/>
      <c r="AQ63" s="11"/>
    </row>
    <row r="64" spans="2:43" s="2" customFormat="1" ht="14.25" customHeight="1">
      <c r="B64" s="10"/>
      <c r="D64" s="38"/>
      <c r="Z64" s="39"/>
      <c r="AC64" s="38"/>
      <c r="AO64" s="39"/>
      <c r="AQ64" s="11"/>
    </row>
    <row r="65" spans="2:43" s="2" customFormat="1" ht="14.25" customHeight="1">
      <c r="B65" s="10"/>
      <c r="D65" s="38"/>
      <c r="Z65" s="39"/>
      <c r="AC65" s="38"/>
      <c r="AO65" s="39"/>
      <c r="AQ65" s="11"/>
    </row>
    <row r="66" spans="2:43" s="2" customFormat="1" ht="14.25" customHeight="1">
      <c r="B66" s="10"/>
      <c r="D66" s="38"/>
      <c r="Z66" s="39"/>
      <c r="AC66" s="38"/>
      <c r="AO66" s="39"/>
      <c r="AQ66" s="11"/>
    </row>
    <row r="67" spans="2:43" s="2" customFormat="1" ht="14.25" customHeight="1">
      <c r="B67" s="10"/>
      <c r="D67" s="38"/>
      <c r="Z67" s="39"/>
      <c r="AC67" s="38"/>
      <c r="AO67" s="39"/>
      <c r="AQ67" s="11"/>
    </row>
    <row r="68" spans="2:43" s="2" customFormat="1" ht="14.25" customHeight="1">
      <c r="B68" s="10"/>
      <c r="D68" s="38"/>
      <c r="Z68" s="39"/>
      <c r="AC68" s="38"/>
      <c r="AO68" s="39"/>
      <c r="AQ68" s="11"/>
    </row>
    <row r="69" spans="2:43" s="6" customFormat="1" ht="15.75" customHeight="1">
      <c r="B69" s="22"/>
      <c r="D69" s="40" t="s">
        <v>50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2" t="s">
        <v>51</v>
      </c>
      <c r="S69" s="41"/>
      <c r="T69" s="41"/>
      <c r="U69" s="41"/>
      <c r="V69" s="41"/>
      <c r="W69" s="41"/>
      <c r="X69" s="41"/>
      <c r="Y69" s="41"/>
      <c r="Z69" s="43"/>
      <c r="AC69" s="40" t="s">
        <v>50</v>
      </c>
      <c r="AD69" s="41"/>
      <c r="AE69" s="41"/>
      <c r="AF69" s="41"/>
      <c r="AG69" s="41"/>
      <c r="AH69" s="41"/>
      <c r="AI69" s="41"/>
      <c r="AJ69" s="41"/>
      <c r="AK69" s="41"/>
      <c r="AL69" s="41"/>
      <c r="AM69" s="42" t="s">
        <v>51</v>
      </c>
      <c r="AN69" s="41"/>
      <c r="AO69" s="43"/>
      <c r="AQ69" s="23"/>
    </row>
    <row r="70" spans="2:43" s="6" customFormat="1" ht="7.5" customHeight="1">
      <c r="B70" s="22"/>
      <c r="AQ70" s="23"/>
    </row>
    <row r="71" spans="2:43" s="6" customFormat="1" ht="7.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6"/>
    </row>
    <row r="75" spans="2:43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9"/>
    </row>
    <row r="76" spans="2:43" s="6" customFormat="1" ht="37.5" customHeight="1">
      <c r="B76" s="22"/>
      <c r="C76" s="150" t="s">
        <v>54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52"/>
      <c r="AB76" s="152"/>
      <c r="AC76" s="152"/>
      <c r="AD76" s="152"/>
      <c r="AE76" s="152"/>
      <c r="AF76" s="152"/>
      <c r="AG76" s="152"/>
      <c r="AH76" s="152"/>
      <c r="AI76" s="152"/>
      <c r="AJ76" s="152"/>
      <c r="AK76" s="152"/>
      <c r="AL76" s="152"/>
      <c r="AM76" s="152"/>
      <c r="AN76" s="152"/>
      <c r="AO76" s="152"/>
      <c r="AP76" s="152"/>
      <c r="AQ76" s="23"/>
    </row>
    <row r="77" spans="2:43" s="15" customFormat="1" ht="15" customHeight="1">
      <c r="B77" s="50"/>
      <c r="C77" s="17" t="s">
        <v>12</v>
      </c>
      <c r="L77" s="15" t="str">
        <f>$K$5</f>
        <v>1514</v>
      </c>
      <c r="AQ77" s="51"/>
    </row>
    <row r="78" spans="2:43" s="52" customFormat="1" ht="37.5" customHeight="1">
      <c r="B78" s="53"/>
      <c r="C78" s="52" t="s">
        <v>15</v>
      </c>
      <c r="L78" s="169" t="str">
        <f>$K$6</f>
        <v>Návrh pietneho miesta Cintorín Necpaly v Prievidzi</v>
      </c>
      <c r="M78" s="152"/>
      <c r="N78" s="152"/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Q78" s="54"/>
    </row>
    <row r="79" spans="2:43" s="6" customFormat="1" ht="7.5" customHeight="1">
      <c r="B79" s="22"/>
      <c r="AQ79" s="23"/>
    </row>
    <row r="80" spans="2:43" s="6" customFormat="1" ht="15.75" customHeight="1">
      <c r="B80" s="22"/>
      <c r="C80" s="17" t="s">
        <v>18</v>
      </c>
      <c r="L80" s="55" t="str">
        <f>IF($K$8="","",$K$8)</f>
        <v>Prievidza</v>
      </c>
      <c r="AI80" s="17" t="s">
        <v>20</v>
      </c>
      <c r="AM80" s="56" t="str">
        <f>IF($AN$8="","",$AN$8)</f>
        <v>23.05.2015</v>
      </c>
      <c r="AQ80" s="23"/>
    </row>
    <row r="81" spans="2:43" s="6" customFormat="1" ht="7.5" customHeight="1">
      <c r="B81" s="22"/>
      <c r="AQ81" s="23"/>
    </row>
    <row r="82" spans="2:56" s="6" customFormat="1" ht="18.75" customHeight="1">
      <c r="B82" s="22"/>
      <c r="C82" s="17" t="s">
        <v>22</v>
      </c>
      <c r="L82" s="15" t="str">
        <f>IF($E$11="","",$E$11)</f>
        <v>Mesto Prievidza</v>
      </c>
      <c r="AI82" s="17" t="s">
        <v>29</v>
      </c>
      <c r="AM82" s="154" t="str">
        <f>IF($E$17="","",$E$17)</f>
        <v>Projektová kancelária Ing. Milan Trgiňa</v>
      </c>
      <c r="AN82" s="152"/>
      <c r="AO82" s="152"/>
      <c r="AP82" s="152"/>
      <c r="AQ82" s="23"/>
      <c r="AS82" s="170" t="s">
        <v>55</v>
      </c>
      <c r="AT82" s="171"/>
      <c r="AU82" s="36"/>
      <c r="AV82" s="36"/>
      <c r="AW82" s="36"/>
      <c r="AX82" s="36"/>
      <c r="AY82" s="36"/>
      <c r="AZ82" s="36"/>
      <c r="BA82" s="36"/>
      <c r="BB82" s="36"/>
      <c r="BC82" s="36"/>
      <c r="BD82" s="37"/>
    </row>
    <row r="83" spans="2:56" s="6" customFormat="1" ht="15.75" customHeight="1">
      <c r="B83" s="22"/>
      <c r="C83" s="17" t="s">
        <v>27</v>
      </c>
      <c r="L83" s="15">
        <f>IF($E$14="Vyplň údaj","",$E$14)</f>
      </c>
      <c r="AI83" s="17" t="s">
        <v>33</v>
      </c>
      <c r="AM83" s="154" t="str">
        <f>IF($E$20="","",$E$20)</f>
        <v>Ing. Jozef Beňadik</v>
      </c>
      <c r="AN83" s="152"/>
      <c r="AO83" s="152"/>
      <c r="AP83" s="152"/>
      <c r="AQ83" s="23"/>
      <c r="AS83" s="172"/>
      <c r="AT83" s="152"/>
      <c r="BD83" s="57"/>
    </row>
    <row r="84" spans="2:56" s="6" customFormat="1" ht="12" customHeight="1">
      <c r="B84" s="22"/>
      <c r="AQ84" s="23"/>
      <c r="AS84" s="172"/>
      <c r="AT84" s="152"/>
      <c r="BD84" s="57"/>
    </row>
    <row r="85" spans="2:57" s="6" customFormat="1" ht="30" customHeight="1">
      <c r="B85" s="22"/>
      <c r="C85" s="167" t="s">
        <v>56</v>
      </c>
      <c r="D85" s="164"/>
      <c r="E85" s="164"/>
      <c r="F85" s="164"/>
      <c r="G85" s="164"/>
      <c r="H85" s="33"/>
      <c r="I85" s="168" t="s">
        <v>57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8" t="s">
        <v>58</v>
      </c>
      <c r="AH85" s="164"/>
      <c r="AI85" s="164"/>
      <c r="AJ85" s="164"/>
      <c r="AK85" s="164"/>
      <c r="AL85" s="164"/>
      <c r="AM85" s="164"/>
      <c r="AN85" s="168" t="s">
        <v>59</v>
      </c>
      <c r="AO85" s="164"/>
      <c r="AP85" s="166"/>
      <c r="AQ85" s="23"/>
      <c r="AS85" s="58" t="s">
        <v>60</v>
      </c>
      <c r="AT85" s="59" t="s">
        <v>61</v>
      </c>
      <c r="AU85" s="59" t="s">
        <v>62</v>
      </c>
      <c r="AV85" s="59" t="s">
        <v>63</v>
      </c>
      <c r="AW85" s="59" t="s">
        <v>64</v>
      </c>
      <c r="AX85" s="59" t="s">
        <v>65</v>
      </c>
      <c r="AY85" s="59" t="s">
        <v>66</v>
      </c>
      <c r="AZ85" s="59" t="s">
        <v>67</v>
      </c>
      <c r="BA85" s="59" t="s">
        <v>68</v>
      </c>
      <c r="BB85" s="59" t="s">
        <v>69</v>
      </c>
      <c r="BC85" s="59" t="s">
        <v>70</v>
      </c>
      <c r="BD85" s="60" t="s">
        <v>71</v>
      </c>
      <c r="BE85" s="61"/>
    </row>
    <row r="86" spans="2:56" s="6" customFormat="1" ht="12" customHeight="1">
      <c r="B86" s="22"/>
      <c r="AQ86" s="23"/>
      <c r="AS86" s="62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7"/>
    </row>
    <row r="87" spans="2:76" s="52" customFormat="1" ht="33" customHeight="1">
      <c r="B87" s="53"/>
      <c r="C87" s="63" t="s">
        <v>72</v>
      </c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183" t="e">
        <f>ROUND(SUM($AG$88:$AG$91),2)</f>
        <v>#REF!</v>
      </c>
      <c r="AH87" s="184"/>
      <c r="AI87" s="184"/>
      <c r="AJ87" s="184"/>
      <c r="AK87" s="184"/>
      <c r="AL87" s="184"/>
      <c r="AM87" s="184"/>
      <c r="AN87" s="183" t="e">
        <f>SUM($AG$87,$AT$87)</f>
        <v>#REF!</v>
      </c>
      <c r="AO87" s="184"/>
      <c r="AP87" s="184"/>
      <c r="AQ87" s="54"/>
      <c r="AS87" s="64" t="e">
        <f>ROUND(SUM($AS$88:$AS$91),2)</f>
        <v>#REF!</v>
      </c>
      <c r="AT87" s="65" t="e">
        <f>ROUND(SUM($AV$87:$AW$87),2)</f>
        <v>#REF!</v>
      </c>
      <c r="AU87" s="66" t="e">
        <f>ROUND(SUM($AU$88:$AU$91),5)</f>
        <v>#REF!</v>
      </c>
      <c r="AV87" s="65" t="e">
        <f>ROUND($AZ$87*$L$31,2)</f>
        <v>#REF!</v>
      </c>
      <c r="AW87" s="65" t="e">
        <f>ROUND($BA$87*$L$32,2)</f>
        <v>#REF!</v>
      </c>
      <c r="AX87" s="65" t="e">
        <f>ROUND($BB$87*$L$31,2)</f>
        <v>#REF!</v>
      </c>
      <c r="AY87" s="65" t="e">
        <f>ROUND($BC$87*$L$32,2)</f>
        <v>#REF!</v>
      </c>
      <c r="AZ87" s="65" t="e">
        <f>ROUND(SUM($AZ$88:$AZ$91),2)</f>
        <v>#REF!</v>
      </c>
      <c r="BA87" s="65" t="e">
        <f>ROUND(SUM($BA$88:$BA$91),2)</f>
        <v>#REF!</v>
      </c>
      <c r="BB87" s="65" t="e">
        <f>ROUND(SUM($BB$88:$BB$91),2)</f>
        <v>#REF!</v>
      </c>
      <c r="BC87" s="65" t="e">
        <f>ROUND(SUM($BC$88:$BC$91),2)</f>
        <v>#REF!</v>
      </c>
      <c r="BD87" s="67" t="e">
        <f>ROUND(SUM($BD$88:$BD$91),2)</f>
        <v>#REF!</v>
      </c>
      <c r="BS87" s="52" t="s">
        <v>73</v>
      </c>
      <c r="BT87" s="52" t="s">
        <v>74</v>
      </c>
      <c r="BU87" s="68" t="s">
        <v>75</v>
      </c>
      <c r="BV87" s="52" t="s">
        <v>76</v>
      </c>
      <c r="BW87" s="52" t="s">
        <v>77</v>
      </c>
      <c r="BX87" s="52" t="s">
        <v>78</v>
      </c>
    </row>
    <row r="88" spans="1:76" s="69" customFormat="1" ht="28.5" customHeight="1">
      <c r="A88" s="142" t="s">
        <v>330</v>
      </c>
      <c r="B88" s="70"/>
      <c r="C88" s="71"/>
      <c r="D88" s="173" t="s">
        <v>79</v>
      </c>
      <c r="E88" s="174"/>
      <c r="F88" s="174"/>
      <c r="G88" s="174"/>
      <c r="H88" s="174"/>
      <c r="I88" s="71"/>
      <c r="J88" s="173" t="s">
        <v>80</v>
      </c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  <c r="AA88" s="174"/>
      <c r="AB88" s="174"/>
      <c r="AC88" s="174"/>
      <c r="AD88" s="174"/>
      <c r="AE88" s="174"/>
      <c r="AF88" s="174"/>
      <c r="AG88" s="175">
        <f>'1514-001 - Spevnené ploch...'!$M$30</f>
        <v>0</v>
      </c>
      <c r="AH88" s="176"/>
      <c r="AI88" s="176"/>
      <c r="AJ88" s="176"/>
      <c r="AK88" s="176"/>
      <c r="AL88" s="176"/>
      <c r="AM88" s="176"/>
      <c r="AN88" s="175">
        <f>SUM($AG$88,$AT$88)</f>
        <v>0</v>
      </c>
      <c r="AO88" s="176"/>
      <c r="AP88" s="176"/>
      <c r="AQ88" s="72"/>
      <c r="AS88" s="73">
        <f>'1514-001 - Spevnené ploch...'!$M$28</f>
        <v>0</v>
      </c>
      <c r="AT88" s="74">
        <f>ROUND(SUM($AV$88:$AW$88),2)</f>
        <v>0</v>
      </c>
      <c r="AU88" s="75">
        <f>'1514-001 - Spevnené ploch...'!$W$122</f>
        <v>0</v>
      </c>
      <c r="AV88" s="74">
        <f>'1514-001 - Spevnené ploch...'!$M$32</f>
        <v>0</v>
      </c>
      <c r="AW88" s="74">
        <f>'1514-001 - Spevnené ploch...'!$M$33</f>
        <v>0</v>
      </c>
      <c r="AX88" s="74">
        <f>'1514-001 - Spevnené ploch...'!$M$34</f>
        <v>0</v>
      </c>
      <c r="AY88" s="74">
        <f>'1514-001 - Spevnené ploch...'!$M$35</f>
        <v>0</v>
      </c>
      <c r="AZ88" s="74">
        <f>'1514-001 - Spevnené ploch...'!$H$32</f>
        <v>0</v>
      </c>
      <c r="BA88" s="74">
        <f>'1514-001 - Spevnené ploch...'!$H$33</f>
        <v>0</v>
      </c>
      <c r="BB88" s="74">
        <f>'1514-001 - Spevnené ploch...'!$H$34</f>
        <v>0</v>
      </c>
      <c r="BC88" s="74">
        <f>'1514-001 - Spevnené ploch...'!$H$35</f>
        <v>0</v>
      </c>
      <c r="BD88" s="76">
        <f>'1514-001 - Spevnené ploch...'!$H$36</f>
        <v>0</v>
      </c>
      <c r="BT88" s="69" t="s">
        <v>81</v>
      </c>
      <c r="BV88" s="69" t="s">
        <v>76</v>
      </c>
      <c r="BW88" s="69" t="s">
        <v>82</v>
      </c>
      <c r="BX88" s="69" t="s">
        <v>77</v>
      </c>
    </row>
    <row r="89" spans="1:76" s="69" customFormat="1" ht="28.5" customHeight="1">
      <c r="A89" s="142" t="s">
        <v>330</v>
      </c>
      <c r="B89" s="70"/>
      <c r="C89" s="71"/>
      <c r="D89" s="173" t="s">
        <v>83</v>
      </c>
      <c r="E89" s="174"/>
      <c r="F89" s="174"/>
      <c r="G89" s="174"/>
      <c r="H89" s="174"/>
      <c r="I89" s="71"/>
      <c r="J89" s="173" t="s">
        <v>84</v>
      </c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  <c r="AA89" s="174"/>
      <c r="AB89" s="174"/>
      <c r="AC89" s="174"/>
      <c r="AD89" s="174"/>
      <c r="AE89" s="174"/>
      <c r="AF89" s="174"/>
      <c r="AG89" s="175">
        <f>'1514-002 - Prístrešok'!$M$30</f>
        <v>0</v>
      </c>
      <c r="AH89" s="176"/>
      <c r="AI89" s="176"/>
      <c r="AJ89" s="176"/>
      <c r="AK89" s="176"/>
      <c r="AL89" s="176"/>
      <c r="AM89" s="176"/>
      <c r="AN89" s="175">
        <f>SUM($AG$89,$AT$89)</f>
        <v>0</v>
      </c>
      <c r="AO89" s="176"/>
      <c r="AP89" s="176"/>
      <c r="AQ89" s="72"/>
      <c r="AS89" s="73">
        <f>'1514-002 - Prístrešok'!$M$28</f>
        <v>0</v>
      </c>
      <c r="AT89" s="74">
        <f>ROUND(SUM($AV$89:$AW$89),2)</f>
        <v>0</v>
      </c>
      <c r="AU89" s="75">
        <f>'1514-002 - Prístrešok'!$W$117</f>
        <v>0</v>
      </c>
      <c r="AV89" s="74">
        <f>'1514-002 - Prístrešok'!$M$32</f>
        <v>0</v>
      </c>
      <c r="AW89" s="74">
        <f>'1514-002 - Prístrešok'!$M$33</f>
        <v>0</v>
      </c>
      <c r="AX89" s="74">
        <f>'1514-002 - Prístrešok'!$M$34</f>
        <v>0</v>
      </c>
      <c r="AY89" s="74">
        <f>'1514-002 - Prístrešok'!$M$35</f>
        <v>0</v>
      </c>
      <c r="AZ89" s="74">
        <f>'1514-002 - Prístrešok'!$H$32</f>
        <v>0</v>
      </c>
      <c r="BA89" s="74">
        <f>'1514-002 - Prístrešok'!$H$33</f>
        <v>0</v>
      </c>
      <c r="BB89" s="74">
        <f>'1514-002 - Prístrešok'!$H$34</f>
        <v>0</v>
      </c>
      <c r="BC89" s="74">
        <f>'1514-002 - Prístrešok'!$H$35</f>
        <v>0</v>
      </c>
      <c r="BD89" s="76">
        <f>'1514-002 - Prístrešok'!$H$36</f>
        <v>0</v>
      </c>
      <c r="BT89" s="69" t="s">
        <v>81</v>
      </c>
      <c r="BV89" s="69" t="s">
        <v>76</v>
      </c>
      <c r="BW89" s="69" t="s">
        <v>85</v>
      </c>
      <c r="BX89" s="69" t="s">
        <v>77</v>
      </c>
    </row>
    <row r="90" spans="1:76" s="69" customFormat="1" ht="28.5" customHeight="1">
      <c r="A90" s="142" t="s">
        <v>330</v>
      </c>
      <c r="B90" s="70"/>
      <c r="C90" s="71"/>
      <c r="D90" s="173" t="s">
        <v>86</v>
      </c>
      <c r="E90" s="174"/>
      <c r="F90" s="174"/>
      <c r="G90" s="174"/>
      <c r="H90" s="174"/>
      <c r="I90" s="71"/>
      <c r="J90" s="173" t="s">
        <v>87</v>
      </c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5" t="e">
        <f>#REF!</f>
        <v>#REF!</v>
      </c>
      <c r="AH90" s="176"/>
      <c r="AI90" s="176"/>
      <c r="AJ90" s="176"/>
      <c r="AK90" s="176"/>
      <c r="AL90" s="176"/>
      <c r="AM90" s="176"/>
      <c r="AN90" s="175" t="e">
        <f>SUM($AG$90,$AT$90)</f>
        <v>#REF!</v>
      </c>
      <c r="AO90" s="176"/>
      <c r="AP90" s="176"/>
      <c r="AQ90" s="72"/>
      <c r="AS90" s="73" t="e">
        <f>#REF!</f>
        <v>#REF!</v>
      </c>
      <c r="AT90" s="74" t="e">
        <f>ROUND(SUM($AV$90:$AW$90),2)</f>
        <v>#REF!</v>
      </c>
      <c r="AU90" s="75" t="e">
        <f>#REF!</f>
        <v>#REF!</v>
      </c>
      <c r="AV90" s="74" t="e">
        <f>#REF!</f>
        <v>#REF!</v>
      </c>
      <c r="AW90" s="74" t="e">
        <f>#REF!</f>
        <v>#REF!</v>
      </c>
      <c r="AX90" s="74" t="e">
        <f>#REF!</f>
        <v>#REF!</v>
      </c>
      <c r="AY90" s="74" t="e">
        <f>#REF!</f>
        <v>#REF!</v>
      </c>
      <c r="AZ90" s="74" t="e">
        <f>#REF!</f>
        <v>#REF!</v>
      </c>
      <c r="BA90" s="74" t="e">
        <f>#REF!</f>
        <v>#REF!</v>
      </c>
      <c r="BB90" s="74" t="e">
        <f>#REF!</f>
        <v>#REF!</v>
      </c>
      <c r="BC90" s="74" t="e">
        <f>#REF!</f>
        <v>#REF!</v>
      </c>
      <c r="BD90" s="76" t="e">
        <f>#REF!</f>
        <v>#REF!</v>
      </c>
      <c r="BT90" s="69" t="s">
        <v>81</v>
      </c>
      <c r="BV90" s="69" t="s">
        <v>76</v>
      </c>
      <c r="BW90" s="69" t="s">
        <v>88</v>
      </c>
      <c r="BX90" s="69" t="s">
        <v>77</v>
      </c>
    </row>
    <row r="91" spans="1:76" s="69" customFormat="1" ht="28.5" customHeight="1">
      <c r="A91" s="142" t="s">
        <v>330</v>
      </c>
      <c r="B91" s="70"/>
      <c r="C91" s="71"/>
      <c r="D91" s="173" t="s">
        <v>89</v>
      </c>
      <c r="E91" s="174"/>
      <c r="F91" s="174"/>
      <c r="G91" s="174"/>
      <c r="H91" s="174"/>
      <c r="I91" s="71"/>
      <c r="J91" s="173" t="s">
        <v>90</v>
      </c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  <c r="AA91" s="174"/>
      <c r="AB91" s="174"/>
      <c r="AC91" s="174"/>
      <c r="AD91" s="174"/>
      <c r="AE91" s="174"/>
      <c r="AF91" s="174"/>
      <c r="AG91" s="175" t="e">
        <f>#REF!</f>
        <v>#REF!</v>
      </c>
      <c r="AH91" s="176"/>
      <c r="AI91" s="176"/>
      <c r="AJ91" s="176"/>
      <c r="AK91" s="176"/>
      <c r="AL91" s="176"/>
      <c r="AM91" s="176"/>
      <c r="AN91" s="175" t="e">
        <f>SUM($AG$91,$AT$91)</f>
        <v>#REF!</v>
      </c>
      <c r="AO91" s="176"/>
      <c r="AP91" s="176"/>
      <c r="AQ91" s="72"/>
      <c r="AS91" s="77" t="e">
        <f>#REF!</f>
        <v>#REF!</v>
      </c>
      <c r="AT91" s="78" t="e">
        <f>ROUND(SUM($AV$91:$AW$91),2)</f>
        <v>#REF!</v>
      </c>
      <c r="AU91" s="79" t="e">
        <f>#REF!</f>
        <v>#REF!</v>
      </c>
      <c r="AV91" s="78" t="e">
        <f>#REF!</f>
        <v>#REF!</v>
      </c>
      <c r="AW91" s="78" t="e">
        <f>#REF!</f>
        <v>#REF!</v>
      </c>
      <c r="AX91" s="78" t="e">
        <f>#REF!</f>
        <v>#REF!</v>
      </c>
      <c r="AY91" s="78" t="e">
        <f>#REF!</f>
        <v>#REF!</v>
      </c>
      <c r="AZ91" s="78" t="e">
        <f>#REF!</f>
        <v>#REF!</v>
      </c>
      <c r="BA91" s="78" t="e">
        <f>#REF!</f>
        <v>#REF!</v>
      </c>
      <c r="BB91" s="78" t="e">
        <f>#REF!</f>
        <v>#REF!</v>
      </c>
      <c r="BC91" s="78" t="e">
        <f>#REF!</f>
        <v>#REF!</v>
      </c>
      <c r="BD91" s="80" t="e">
        <f>#REF!</f>
        <v>#REF!</v>
      </c>
      <c r="BT91" s="69" t="s">
        <v>81</v>
      </c>
      <c r="BV91" s="69" t="s">
        <v>76</v>
      </c>
      <c r="BW91" s="69" t="s">
        <v>91</v>
      </c>
      <c r="BX91" s="69" t="s">
        <v>77</v>
      </c>
    </row>
    <row r="92" spans="2:43" s="2" customFormat="1" ht="14.25" customHeight="1">
      <c r="B92" s="10"/>
      <c r="AQ92" s="11"/>
    </row>
    <row r="93" spans="2:49" s="6" customFormat="1" ht="30.75" customHeight="1">
      <c r="B93" s="22"/>
      <c r="C93" s="63" t="s">
        <v>92</v>
      </c>
      <c r="AG93" s="183" t="e">
        <f>ROUND(SUM($AG$94:$AG$97),2)</f>
        <v>#REF!</v>
      </c>
      <c r="AH93" s="152"/>
      <c r="AI93" s="152"/>
      <c r="AJ93" s="152"/>
      <c r="AK93" s="152"/>
      <c r="AL93" s="152"/>
      <c r="AM93" s="152"/>
      <c r="AN93" s="183" t="e">
        <f>ROUND(SUM($AN$94:$AN$97),2)</f>
        <v>#REF!</v>
      </c>
      <c r="AO93" s="152"/>
      <c r="AP93" s="152"/>
      <c r="AQ93" s="23"/>
      <c r="AS93" s="58" t="s">
        <v>93</v>
      </c>
      <c r="AT93" s="59" t="s">
        <v>94</v>
      </c>
      <c r="AU93" s="59" t="s">
        <v>38</v>
      </c>
      <c r="AV93" s="60" t="s">
        <v>61</v>
      </c>
      <c r="AW93" s="61"/>
    </row>
    <row r="94" spans="2:89" s="6" customFormat="1" ht="21" customHeight="1">
      <c r="B94" s="22"/>
      <c r="D94" s="81" t="s">
        <v>95</v>
      </c>
      <c r="AG94" s="178" t="e">
        <f>ROUND($AG$87*$AS$94,2)</f>
        <v>#REF!</v>
      </c>
      <c r="AH94" s="152"/>
      <c r="AI94" s="152"/>
      <c r="AJ94" s="152"/>
      <c r="AK94" s="152"/>
      <c r="AL94" s="152"/>
      <c r="AM94" s="152"/>
      <c r="AN94" s="179" t="e">
        <f>ROUND($AG$94+$AV$94,2)</f>
        <v>#REF!</v>
      </c>
      <c r="AO94" s="152"/>
      <c r="AP94" s="152"/>
      <c r="AQ94" s="23"/>
      <c r="AS94" s="82">
        <v>0</v>
      </c>
      <c r="AT94" s="83" t="s">
        <v>96</v>
      </c>
      <c r="AU94" s="83" t="s">
        <v>39</v>
      </c>
      <c r="AV94" s="84" t="e">
        <f>ROUND(IF($AU$94="základná",$AG$94*$L$31,IF($AU$94="znížená",$AG$94*$L$32,0)),2)</f>
        <v>#REF!</v>
      </c>
      <c r="BV94" s="6" t="s">
        <v>97</v>
      </c>
      <c r="BY94" s="85" t="e">
        <f>IF($AU$94="základná",$AV$94,0)</f>
        <v>#REF!</v>
      </c>
      <c r="BZ94" s="85">
        <f>IF($AU$94="znížená",$AV$94,0)</f>
        <v>0</v>
      </c>
      <c r="CA94" s="85">
        <v>0</v>
      </c>
      <c r="CB94" s="85">
        <v>0</v>
      </c>
      <c r="CC94" s="85">
        <v>0</v>
      </c>
      <c r="CD94" s="85" t="e">
        <f>IF($AU$94="základná",$AG$94,0)</f>
        <v>#REF!</v>
      </c>
      <c r="CE94" s="85">
        <f>IF($AU$94="znížená",$AG$94,0)</f>
        <v>0</v>
      </c>
      <c r="CF94" s="85">
        <f>IF($AU$94="zákl. prenesená",$AG$94,0)</f>
        <v>0</v>
      </c>
      <c r="CG94" s="85">
        <f>IF($AU$94="zníž. prenesená",$AG$94,0)</f>
        <v>0</v>
      </c>
      <c r="CH94" s="85">
        <f>IF($AU$94="nulová",$AG$94,0)</f>
        <v>0</v>
      </c>
      <c r="CI94" s="6">
        <f>IF($AU$94="základná",1,IF($AU$94="znížená",2,IF($AU$94="zákl. prenesená",4,IF($AU$94="zníž. prenesená",5,3))))</f>
        <v>1</v>
      </c>
      <c r="CJ94" s="6">
        <f>IF($AT$94="stavebná časť",1,IF(8894="investičná časť",2,3))</f>
        <v>1</v>
      </c>
      <c r="CK94" s="6" t="str">
        <f>IF($D$94="Vyplň vlastné","","x")</f>
        <v>x</v>
      </c>
    </row>
    <row r="95" spans="2:89" s="6" customFormat="1" ht="21" customHeight="1">
      <c r="B95" s="22"/>
      <c r="D95" s="177" t="s">
        <v>98</v>
      </c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  <c r="Y95" s="152"/>
      <c r="Z95" s="152"/>
      <c r="AA95" s="152"/>
      <c r="AB95" s="152"/>
      <c r="AG95" s="178" t="e">
        <f>$AG$87*$AS$95</f>
        <v>#REF!</v>
      </c>
      <c r="AH95" s="152"/>
      <c r="AI95" s="152"/>
      <c r="AJ95" s="152"/>
      <c r="AK95" s="152"/>
      <c r="AL95" s="152"/>
      <c r="AM95" s="152"/>
      <c r="AN95" s="179" t="e">
        <f>$AG$95+$AV$95</f>
        <v>#REF!</v>
      </c>
      <c r="AO95" s="152"/>
      <c r="AP95" s="152"/>
      <c r="AQ95" s="23"/>
      <c r="AS95" s="86">
        <v>0</v>
      </c>
      <c r="AT95" s="87" t="s">
        <v>96</v>
      </c>
      <c r="AU95" s="87" t="s">
        <v>39</v>
      </c>
      <c r="AV95" s="88" t="e">
        <f>ROUND(IF($AU$95="nulová",0,IF(OR($AU$95="základná",$AU$95="zákl. prenesená"),$AG$95*$L$31,$AG$95*$L$32)),2)</f>
        <v>#REF!</v>
      </c>
      <c r="BV95" s="6" t="s">
        <v>99</v>
      </c>
      <c r="BY95" s="85" t="e">
        <f>IF($AU$95="základná",$AV$95,0)</f>
        <v>#REF!</v>
      </c>
      <c r="BZ95" s="85">
        <f>IF($AU$95="znížená",$AV$95,0)</f>
        <v>0</v>
      </c>
      <c r="CA95" s="85">
        <f>IF($AU$95="zákl. prenesená",$AV$95,0)</f>
        <v>0</v>
      </c>
      <c r="CB95" s="85">
        <f>IF($AU$95="zníž. prenesená",$AV$95,0)</f>
        <v>0</v>
      </c>
      <c r="CC95" s="85">
        <f>IF($AU$95="nulová",$AV$95,0)</f>
        <v>0</v>
      </c>
      <c r="CD95" s="85" t="e">
        <f>IF($AU$95="základná",$AG$95,0)</f>
        <v>#REF!</v>
      </c>
      <c r="CE95" s="85">
        <f>IF($AU$95="znížená",$AG$95,0)</f>
        <v>0</v>
      </c>
      <c r="CF95" s="85">
        <f>IF($AU$95="zákl. prenesená",$AG$95,0)</f>
        <v>0</v>
      </c>
      <c r="CG95" s="85">
        <f>IF($AU$95="zníž. prenesená",$AG$95,0)</f>
        <v>0</v>
      </c>
      <c r="CH95" s="85">
        <f>IF($AU$95="nulová",$AG$95,0)</f>
        <v>0</v>
      </c>
      <c r="CI95" s="6">
        <f>IF($AU$95="základná",1,IF($AU$95="znížená",2,IF($AU$95="zákl. prenesená",4,IF($AU$95="zníž. prenesená",5,3))))</f>
        <v>1</v>
      </c>
      <c r="CJ95" s="6">
        <f>IF($AT$95="stavebná časť",1,IF(8895="investičná časť",2,3))</f>
        <v>1</v>
      </c>
      <c r="CK95" s="6">
        <f>IF($D$95="Vyplň vlastné","","x")</f>
      </c>
    </row>
    <row r="96" spans="2:89" s="6" customFormat="1" ht="21" customHeight="1">
      <c r="B96" s="22"/>
      <c r="D96" s="177" t="s">
        <v>98</v>
      </c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  <c r="Y96" s="152"/>
      <c r="Z96" s="152"/>
      <c r="AA96" s="152"/>
      <c r="AB96" s="152"/>
      <c r="AG96" s="178" t="e">
        <f>$AG$87*$AS$96</f>
        <v>#REF!</v>
      </c>
      <c r="AH96" s="152"/>
      <c r="AI96" s="152"/>
      <c r="AJ96" s="152"/>
      <c r="AK96" s="152"/>
      <c r="AL96" s="152"/>
      <c r="AM96" s="152"/>
      <c r="AN96" s="179" t="e">
        <f>$AG$96+$AV$96</f>
        <v>#REF!</v>
      </c>
      <c r="AO96" s="152"/>
      <c r="AP96" s="152"/>
      <c r="AQ96" s="23"/>
      <c r="AS96" s="86">
        <v>0</v>
      </c>
      <c r="AT96" s="87" t="s">
        <v>96</v>
      </c>
      <c r="AU96" s="87" t="s">
        <v>39</v>
      </c>
      <c r="AV96" s="88" t="e">
        <f>ROUND(IF($AU$96="nulová",0,IF(OR($AU$96="základná",$AU$96="zákl. prenesená"),$AG$96*$L$31,$AG$96*$L$32)),2)</f>
        <v>#REF!</v>
      </c>
      <c r="BV96" s="6" t="s">
        <v>99</v>
      </c>
      <c r="BY96" s="85" t="e">
        <f>IF($AU$96="základná",$AV$96,0)</f>
        <v>#REF!</v>
      </c>
      <c r="BZ96" s="85">
        <f>IF($AU$96="znížená",$AV$96,0)</f>
        <v>0</v>
      </c>
      <c r="CA96" s="85">
        <f>IF($AU$96="zákl. prenesená",$AV$96,0)</f>
        <v>0</v>
      </c>
      <c r="CB96" s="85">
        <f>IF($AU$96="zníž. prenesená",$AV$96,0)</f>
        <v>0</v>
      </c>
      <c r="CC96" s="85">
        <f>IF($AU$96="nulová",$AV$96,0)</f>
        <v>0</v>
      </c>
      <c r="CD96" s="85" t="e">
        <f>IF($AU$96="základná",$AG$96,0)</f>
        <v>#REF!</v>
      </c>
      <c r="CE96" s="85">
        <f>IF($AU$96="znížená",$AG$96,0)</f>
        <v>0</v>
      </c>
      <c r="CF96" s="85">
        <f>IF($AU$96="zákl. prenesená",$AG$96,0)</f>
        <v>0</v>
      </c>
      <c r="CG96" s="85">
        <f>IF($AU$96="zníž. prenesená",$AG$96,0)</f>
        <v>0</v>
      </c>
      <c r="CH96" s="85">
        <f>IF($AU$96="nulová",$AG$96,0)</f>
        <v>0</v>
      </c>
      <c r="CI96" s="6">
        <f>IF($AU$96="základná",1,IF($AU$96="znížená",2,IF($AU$96="zákl. prenesená",4,IF($AU$96="zníž. prenesená",5,3))))</f>
        <v>1</v>
      </c>
      <c r="CJ96" s="6">
        <f>IF($AT$96="stavebná časť",1,IF(8896="investičná časť",2,3))</f>
        <v>1</v>
      </c>
      <c r="CK96" s="6">
        <f>IF($D$96="Vyplň vlastné","","x")</f>
      </c>
    </row>
    <row r="97" spans="2:89" s="6" customFormat="1" ht="21" customHeight="1">
      <c r="B97" s="22"/>
      <c r="D97" s="177" t="s">
        <v>98</v>
      </c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  <c r="Y97" s="152"/>
      <c r="Z97" s="152"/>
      <c r="AA97" s="152"/>
      <c r="AB97" s="152"/>
      <c r="AG97" s="178" t="e">
        <f>$AG$87*$AS$97</f>
        <v>#REF!</v>
      </c>
      <c r="AH97" s="152"/>
      <c r="AI97" s="152"/>
      <c r="AJ97" s="152"/>
      <c r="AK97" s="152"/>
      <c r="AL97" s="152"/>
      <c r="AM97" s="152"/>
      <c r="AN97" s="179" t="e">
        <f>$AG$97+$AV$97</f>
        <v>#REF!</v>
      </c>
      <c r="AO97" s="152"/>
      <c r="AP97" s="152"/>
      <c r="AQ97" s="23"/>
      <c r="AS97" s="89">
        <v>0</v>
      </c>
      <c r="AT97" s="90" t="s">
        <v>96</v>
      </c>
      <c r="AU97" s="90" t="s">
        <v>39</v>
      </c>
      <c r="AV97" s="91" t="e">
        <f>ROUND(IF($AU$97="nulová",0,IF(OR($AU$97="základná",$AU$97="zákl. prenesená"),$AG$97*$L$31,$AG$97*$L$32)),2)</f>
        <v>#REF!</v>
      </c>
      <c r="BV97" s="6" t="s">
        <v>99</v>
      </c>
      <c r="BY97" s="85" t="e">
        <f>IF($AU$97="základná",$AV$97,0)</f>
        <v>#REF!</v>
      </c>
      <c r="BZ97" s="85">
        <f>IF($AU$97="znížená",$AV$97,0)</f>
        <v>0</v>
      </c>
      <c r="CA97" s="85">
        <f>IF($AU$97="zákl. prenesená",$AV$97,0)</f>
        <v>0</v>
      </c>
      <c r="CB97" s="85">
        <f>IF($AU$97="zníž. prenesená",$AV$97,0)</f>
        <v>0</v>
      </c>
      <c r="CC97" s="85">
        <f>IF($AU$97="nulová",$AV$97,0)</f>
        <v>0</v>
      </c>
      <c r="CD97" s="85" t="e">
        <f>IF($AU$97="základná",$AG$97,0)</f>
        <v>#REF!</v>
      </c>
      <c r="CE97" s="85">
        <f>IF($AU$97="znížená",$AG$97,0)</f>
        <v>0</v>
      </c>
      <c r="CF97" s="85">
        <f>IF($AU$97="zákl. prenesená",$AG$97,0)</f>
        <v>0</v>
      </c>
      <c r="CG97" s="85">
        <f>IF($AU$97="zníž. prenesená",$AG$97,0)</f>
        <v>0</v>
      </c>
      <c r="CH97" s="85">
        <f>IF($AU$97="nulová",$AG$97,0)</f>
        <v>0</v>
      </c>
      <c r="CI97" s="6">
        <f>IF($AU$97="základná",1,IF($AU$97="znížená",2,IF($AU$97="zákl. prenesená",4,IF($AU$97="zníž. prenesená",5,3))))</f>
        <v>1</v>
      </c>
      <c r="CJ97" s="6">
        <f>IF($AT$97="stavebná časť",1,IF(8897="investičná časť",2,3))</f>
        <v>1</v>
      </c>
      <c r="CK97" s="6">
        <f>IF($D$97="Vyplň vlastné","","x")</f>
      </c>
    </row>
    <row r="98" spans="2:43" s="6" customFormat="1" ht="12" customHeight="1">
      <c r="B98" s="22"/>
      <c r="AQ98" s="23"/>
    </row>
    <row r="99" spans="2:43" s="6" customFormat="1" ht="30.75" customHeight="1">
      <c r="B99" s="22"/>
      <c r="C99" s="92" t="s">
        <v>100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180" t="e">
        <f>ROUND($AG$87+$AG$93,2)</f>
        <v>#REF!</v>
      </c>
      <c r="AH99" s="181"/>
      <c r="AI99" s="181"/>
      <c r="AJ99" s="181"/>
      <c r="AK99" s="181"/>
      <c r="AL99" s="181"/>
      <c r="AM99" s="181"/>
      <c r="AN99" s="180" t="e">
        <f>$AN$87+$AN$93</f>
        <v>#REF!</v>
      </c>
      <c r="AO99" s="181"/>
      <c r="AP99" s="181"/>
      <c r="AQ99" s="23"/>
    </row>
    <row r="100" spans="2:43" s="6" customFormat="1" ht="7.5" customHeight="1"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6"/>
    </row>
  </sheetData>
  <sheetProtection/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1:H91"/>
    <mergeCell ref="AG94:AM94"/>
    <mergeCell ref="AN94:AP94"/>
    <mergeCell ref="D95:AB95"/>
    <mergeCell ref="AG95:AM95"/>
    <mergeCell ref="AN95:AP95"/>
    <mergeCell ref="J89:AF89"/>
    <mergeCell ref="D96:AB96"/>
    <mergeCell ref="AG96:AM96"/>
    <mergeCell ref="AN96:AP96"/>
    <mergeCell ref="AN90:AP90"/>
    <mergeCell ref="AG90:AM90"/>
    <mergeCell ref="D90:H90"/>
    <mergeCell ref="J90:AF90"/>
    <mergeCell ref="AN91:AP91"/>
    <mergeCell ref="AG91:AM91"/>
    <mergeCell ref="AS82:AT84"/>
    <mergeCell ref="AM83:AP83"/>
    <mergeCell ref="J91:AF91"/>
    <mergeCell ref="AN88:AP88"/>
    <mergeCell ref="AG88:AM88"/>
    <mergeCell ref="D88:H88"/>
    <mergeCell ref="J88:AF88"/>
    <mergeCell ref="AN89:AP89"/>
    <mergeCell ref="AG89:AM89"/>
    <mergeCell ref="D89:H89"/>
    <mergeCell ref="X37:AB37"/>
    <mergeCell ref="AK37:AO37"/>
    <mergeCell ref="C85:G85"/>
    <mergeCell ref="I85:AF85"/>
    <mergeCell ref="AG85:AM85"/>
    <mergeCell ref="AN85:AP85"/>
    <mergeCell ref="L78:AO78"/>
    <mergeCell ref="AM82:AP82"/>
    <mergeCell ref="C76:AP76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é sú hodnoty základná, znížená, nulová." sqref="AU94:AU98">
      <formula1>"základná,znížená,nulová"</formula1>
    </dataValidation>
    <dataValidation type="list" allowBlank="1" showInputMessage="1" showErrorMessage="1" error="Povolené sú hodnoty stavebná časť, technologická časť, investičná časť." sqref="AT94:AT98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1514-001 - Spevnené ploch...'!C2" tooltip="1514-001 - Spevnené ploch..." display="/"/>
    <hyperlink ref="A89" location="'1514-002 - Prístrešok'!C2" tooltip="1514-002 - Prístrešok" display="/"/>
    <hyperlink ref="A90" location="'1514-003 - Osvetlenie'!C2" tooltip="1514-003 - Osvetlenie" display="/"/>
    <hyperlink ref="A91" location="'1514-004 - Priestor pre V...'!C2" tooltip="1514-004 - Priestor pre V..." display="/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7"/>
      <c r="B1" s="144"/>
      <c r="C1" s="144"/>
      <c r="D1" s="145" t="s">
        <v>1</v>
      </c>
      <c r="E1" s="144"/>
      <c r="F1" s="146" t="s">
        <v>331</v>
      </c>
      <c r="G1" s="146"/>
      <c r="H1" s="209" t="s">
        <v>332</v>
      </c>
      <c r="I1" s="209"/>
      <c r="J1" s="209"/>
      <c r="K1" s="209"/>
      <c r="L1" s="146" t="s">
        <v>333</v>
      </c>
      <c r="M1" s="144"/>
      <c r="N1" s="144"/>
      <c r="O1" s="145" t="s">
        <v>101</v>
      </c>
      <c r="P1" s="144"/>
      <c r="Q1" s="144"/>
      <c r="R1" s="144"/>
      <c r="S1" s="146" t="s">
        <v>334</v>
      </c>
      <c r="T1" s="146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8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82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50" t="s">
        <v>102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86" t="str">
        <f>'Rekapitulácia stavby'!$K$6</f>
        <v>Návrh pietneho miesta Cintorín Necpaly v Prievidzi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11"/>
    </row>
    <row r="7" spans="2:18" s="6" customFormat="1" ht="33.75" customHeight="1">
      <c r="B7" s="22"/>
      <c r="D7" s="16" t="s">
        <v>103</v>
      </c>
      <c r="F7" s="155" t="s">
        <v>104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5" t="str">
        <f>'Rekapitulácia stavby'!$AN$8</f>
        <v>23.05.2015</v>
      </c>
      <c r="P9" s="152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54" t="s">
        <v>24</v>
      </c>
      <c r="P11" s="152"/>
      <c r="R11" s="23"/>
    </row>
    <row r="12" spans="2:18" s="6" customFormat="1" ht="18.75" customHeight="1">
      <c r="B12" s="22"/>
      <c r="E12" s="15" t="s">
        <v>25</v>
      </c>
      <c r="M12" s="17" t="s">
        <v>26</v>
      </c>
      <c r="O12" s="154"/>
      <c r="P12" s="152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27</v>
      </c>
      <c r="M14" s="17" t="s">
        <v>23</v>
      </c>
      <c r="O14" s="187" t="str">
        <f>IF('Rekapitulácia stavby'!$AN$13="","",'Rekapitulácia stavby'!$AN$13)</f>
        <v>Vyplň údaj</v>
      </c>
      <c r="P14" s="152"/>
      <c r="R14" s="23"/>
    </row>
    <row r="15" spans="2:18" s="6" customFormat="1" ht="18.75" customHeight="1">
      <c r="B15" s="22"/>
      <c r="E15" s="187" t="str">
        <f>IF('Rekapitulácia stavby'!$E$14="","",'Rekapitulácia stavby'!$E$14)</f>
        <v>Vyplň údaj</v>
      </c>
      <c r="F15" s="152"/>
      <c r="G15" s="152"/>
      <c r="H15" s="152"/>
      <c r="I15" s="152"/>
      <c r="J15" s="152"/>
      <c r="K15" s="152"/>
      <c r="L15" s="152"/>
      <c r="M15" s="17" t="s">
        <v>26</v>
      </c>
      <c r="O15" s="187" t="str">
        <f>IF('Rekapitulácia stavby'!$AN$14="","",'Rekapitulácia stavby'!$AN$14)</f>
        <v>Vyplň údaj</v>
      </c>
      <c r="P15" s="152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29</v>
      </c>
      <c r="M17" s="17" t="s">
        <v>23</v>
      </c>
      <c r="O17" s="154" t="s">
        <v>30</v>
      </c>
      <c r="P17" s="152"/>
      <c r="R17" s="23"/>
    </row>
    <row r="18" spans="2:18" s="6" customFormat="1" ht="18.75" customHeight="1">
      <c r="B18" s="22"/>
      <c r="E18" s="15" t="s">
        <v>336</v>
      </c>
      <c r="M18" s="17" t="s">
        <v>26</v>
      </c>
      <c r="O18" s="154" t="s">
        <v>31</v>
      </c>
      <c r="P18" s="152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33</v>
      </c>
      <c r="M20" s="17" t="s">
        <v>23</v>
      </c>
      <c r="O20" s="154">
        <f>IF('Rekapitulácia stavby'!$AN$19="","",'Rekapitulácia stavby'!$AN$19)</f>
      </c>
      <c r="P20" s="152"/>
      <c r="R20" s="23"/>
    </row>
    <row r="21" spans="2:18" s="6" customFormat="1" ht="18.75" customHeight="1">
      <c r="B21" s="22"/>
      <c r="E21" s="15" t="str">
        <f>IF('Rekapitulácia stavby'!$E$20="","",'Rekapitulácia stavby'!$E$20)</f>
        <v>Ing. Jozef Beňadik</v>
      </c>
      <c r="M21" s="17" t="s">
        <v>26</v>
      </c>
      <c r="O21" s="154">
        <f>IF('Rekapitulácia stavby'!$AN$20="","",'Rekapitulácia stavby'!$AN$20)</f>
      </c>
      <c r="P21" s="152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34</v>
      </c>
      <c r="R23" s="23"/>
    </row>
    <row r="24" spans="2:18" s="93" customFormat="1" ht="15.75" customHeight="1">
      <c r="B24" s="94"/>
      <c r="E24" s="157"/>
      <c r="F24" s="189"/>
      <c r="G24" s="189"/>
      <c r="H24" s="189"/>
      <c r="I24" s="189"/>
      <c r="J24" s="189"/>
      <c r="K24" s="189"/>
      <c r="L24" s="189"/>
      <c r="R24" s="95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6" t="s">
        <v>105</v>
      </c>
      <c r="M27" s="158">
        <f>$N$88</f>
        <v>0</v>
      </c>
      <c r="N27" s="152"/>
      <c r="O27" s="152"/>
      <c r="P27" s="152"/>
      <c r="R27" s="23"/>
    </row>
    <row r="28" spans="2:18" s="6" customFormat="1" ht="15" customHeight="1">
      <c r="B28" s="22"/>
      <c r="D28" s="21" t="s">
        <v>95</v>
      </c>
      <c r="M28" s="158">
        <f>$N$97</f>
        <v>0</v>
      </c>
      <c r="N28" s="152"/>
      <c r="O28" s="152"/>
      <c r="P28" s="152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7" t="s">
        <v>37</v>
      </c>
      <c r="M30" s="188">
        <f>ROUND($M$27+$M$28,2)</f>
        <v>0</v>
      </c>
      <c r="N30" s="152"/>
      <c r="O30" s="152"/>
      <c r="P30" s="152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38</v>
      </c>
      <c r="E32" s="27" t="s">
        <v>39</v>
      </c>
      <c r="F32" s="28">
        <v>0.2</v>
      </c>
      <c r="G32" s="98" t="s">
        <v>40</v>
      </c>
      <c r="H32" s="190">
        <f>(SUM($BE$97:$BE$104)+SUM($BE$122:$BE$171))</f>
        <v>0</v>
      </c>
      <c r="I32" s="152"/>
      <c r="J32" s="152"/>
      <c r="M32" s="190">
        <f>ROUND((SUM($BE$97:$BE$104)+SUM($BE$122:$BE$171)),2)*$F$32</f>
        <v>0</v>
      </c>
      <c r="N32" s="152"/>
      <c r="O32" s="152"/>
      <c r="P32" s="152"/>
      <c r="R32" s="23"/>
    </row>
    <row r="33" spans="2:18" s="6" customFormat="1" ht="15" customHeight="1">
      <c r="B33" s="22"/>
      <c r="E33" s="27" t="s">
        <v>41</v>
      </c>
      <c r="F33" s="28">
        <v>0.2</v>
      </c>
      <c r="G33" s="98" t="s">
        <v>40</v>
      </c>
      <c r="H33" s="190">
        <f>(SUM($BF$97:$BF$104)+SUM($BF$122:$BF$171))</f>
        <v>0</v>
      </c>
      <c r="I33" s="152"/>
      <c r="J33" s="152"/>
      <c r="M33" s="190">
        <f>ROUND((SUM($BF$97:$BF$104)+SUM($BF$122:$BF$171)),2)*$F$33</f>
        <v>0</v>
      </c>
      <c r="N33" s="152"/>
      <c r="O33" s="152"/>
      <c r="P33" s="152"/>
      <c r="R33" s="23"/>
    </row>
    <row r="34" spans="2:18" s="6" customFormat="1" ht="15" customHeight="1" hidden="1">
      <c r="B34" s="22"/>
      <c r="E34" s="27" t="s">
        <v>42</v>
      </c>
      <c r="F34" s="28">
        <v>0.2</v>
      </c>
      <c r="G34" s="98" t="s">
        <v>40</v>
      </c>
      <c r="H34" s="190">
        <f>(SUM($BG$97:$BG$104)+SUM($BG$122:$BG$171))</f>
        <v>0</v>
      </c>
      <c r="I34" s="152"/>
      <c r="J34" s="152"/>
      <c r="M34" s="190">
        <v>0</v>
      </c>
      <c r="N34" s="152"/>
      <c r="O34" s="152"/>
      <c r="P34" s="152"/>
      <c r="R34" s="23"/>
    </row>
    <row r="35" spans="2:18" s="6" customFormat="1" ht="15" customHeight="1" hidden="1">
      <c r="B35" s="22"/>
      <c r="E35" s="27" t="s">
        <v>43</v>
      </c>
      <c r="F35" s="28">
        <v>0.2</v>
      </c>
      <c r="G35" s="98" t="s">
        <v>40</v>
      </c>
      <c r="H35" s="190">
        <f>(SUM($BH$97:$BH$104)+SUM($BH$122:$BH$171))</f>
        <v>0</v>
      </c>
      <c r="I35" s="152"/>
      <c r="J35" s="152"/>
      <c r="M35" s="190">
        <v>0</v>
      </c>
      <c r="N35" s="152"/>
      <c r="O35" s="152"/>
      <c r="P35" s="152"/>
      <c r="R35" s="23"/>
    </row>
    <row r="36" spans="2:18" s="6" customFormat="1" ht="15" customHeight="1" hidden="1">
      <c r="B36" s="22"/>
      <c r="E36" s="27" t="s">
        <v>44</v>
      </c>
      <c r="F36" s="28">
        <v>0</v>
      </c>
      <c r="G36" s="98" t="s">
        <v>40</v>
      </c>
      <c r="H36" s="190">
        <f>(SUM($BI$97:$BI$104)+SUM($BI$122:$BI$171))</f>
        <v>0</v>
      </c>
      <c r="I36" s="152"/>
      <c r="J36" s="152"/>
      <c r="M36" s="190">
        <v>0</v>
      </c>
      <c r="N36" s="152"/>
      <c r="O36" s="152"/>
      <c r="P36" s="152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45</v>
      </c>
      <c r="E38" s="33"/>
      <c r="F38" s="33"/>
      <c r="G38" s="99" t="s">
        <v>46</v>
      </c>
      <c r="H38" s="34" t="s">
        <v>47</v>
      </c>
      <c r="I38" s="33"/>
      <c r="J38" s="33"/>
      <c r="K38" s="33"/>
      <c r="L38" s="165">
        <f>SUM($M$30:$M$36)</f>
        <v>0</v>
      </c>
      <c r="M38" s="164"/>
      <c r="N38" s="164"/>
      <c r="O38" s="164"/>
      <c r="P38" s="166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22"/>
      <c r="D50" s="35" t="s">
        <v>48</v>
      </c>
      <c r="E50" s="36"/>
      <c r="F50" s="36"/>
      <c r="G50" s="36"/>
      <c r="H50" s="37"/>
      <c r="J50" s="35" t="s">
        <v>49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0"/>
      <c r="D51" s="38"/>
      <c r="H51" s="39"/>
      <c r="J51" s="38"/>
      <c r="P51" s="39"/>
      <c r="R51" s="11"/>
    </row>
    <row r="52" spans="2:18" ht="14.25" customHeight="1">
      <c r="B52" s="10"/>
      <c r="D52" s="38"/>
      <c r="H52" s="39"/>
      <c r="J52" s="38"/>
      <c r="P52" s="39"/>
      <c r="R52" s="11"/>
    </row>
    <row r="53" spans="2:18" ht="14.25" customHeight="1">
      <c r="B53" s="10"/>
      <c r="D53" s="38"/>
      <c r="H53" s="39"/>
      <c r="J53" s="38"/>
      <c r="P53" s="39"/>
      <c r="R53" s="11"/>
    </row>
    <row r="54" spans="2:18" ht="14.25" customHeight="1">
      <c r="B54" s="10"/>
      <c r="D54" s="38"/>
      <c r="H54" s="39"/>
      <c r="J54" s="38"/>
      <c r="P54" s="39"/>
      <c r="R54" s="11"/>
    </row>
    <row r="55" spans="2:18" ht="14.25" customHeight="1">
      <c r="B55" s="10"/>
      <c r="D55" s="38"/>
      <c r="H55" s="39"/>
      <c r="J55" s="38"/>
      <c r="P55" s="39"/>
      <c r="R55" s="11"/>
    </row>
    <row r="56" spans="2:18" ht="14.25" customHeight="1">
      <c r="B56" s="10"/>
      <c r="D56" s="38"/>
      <c r="H56" s="39"/>
      <c r="J56" s="38"/>
      <c r="P56" s="39"/>
      <c r="R56" s="11"/>
    </row>
    <row r="57" spans="2:18" ht="14.25" customHeight="1">
      <c r="B57" s="10"/>
      <c r="D57" s="38"/>
      <c r="H57" s="39"/>
      <c r="J57" s="38"/>
      <c r="P57" s="39"/>
      <c r="R57" s="11"/>
    </row>
    <row r="58" spans="2:18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50</v>
      </c>
      <c r="E59" s="41"/>
      <c r="F59" s="41"/>
      <c r="G59" s="42" t="s">
        <v>51</v>
      </c>
      <c r="H59" s="43"/>
      <c r="J59" s="40" t="s">
        <v>50</v>
      </c>
      <c r="K59" s="41"/>
      <c r="L59" s="41"/>
      <c r="M59" s="41"/>
      <c r="N59" s="42" t="s">
        <v>51</v>
      </c>
      <c r="O59" s="41"/>
      <c r="P59" s="43"/>
      <c r="R59" s="23"/>
    </row>
    <row r="60" spans="2:18" ht="14.25" customHeight="1">
      <c r="B60" s="10"/>
      <c r="R60" s="11"/>
    </row>
    <row r="61" spans="2:18" s="6" customFormat="1" ht="15.75" customHeight="1">
      <c r="B61" s="22"/>
      <c r="D61" s="35" t="s">
        <v>52</v>
      </c>
      <c r="E61" s="36"/>
      <c r="F61" s="36"/>
      <c r="G61" s="36"/>
      <c r="H61" s="37"/>
      <c r="J61" s="35" t="s">
        <v>53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0"/>
      <c r="D62" s="38"/>
      <c r="H62" s="39"/>
      <c r="J62" s="38"/>
      <c r="P62" s="39"/>
      <c r="R62" s="11"/>
    </row>
    <row r="63" spans="2:18" ht="14.25" customHeight="1">
      <c r="B63" s="10"/>
      <c r="D63" s="38"/>
      <c r="H63" s="39"/>
      <c r="J63" s="38"/>
      <c r="P63" s="39"/>
      <c r="R63" s="11"/>
    </row>
    <row r="64" spans="2:18" ht="14.25" customHeight="1">
      <c r="B64" s="10"/>
      <c r="D64" s="38"/>
      <c r="H64" s="39"/>
      <c r="J64" s="38"/>
      <c r="P64" s="39"/>
      <c r="R64" s="11"/>
    </row>
    <row r="65" spans="2:18" ht="14.25" customHeight="1">
      <c r="B65" s="10"/>
      <c r="D65" s="38"/>
      <c r="H65" s="39"/>
      <c r="J65" s="38"/>
      <c r="P65" s="39"/>
      <c r="R65" s="11"/>
    </row>
    <row r="66" spans="2:18" ht="14.25" customHeight="1">
      <c r="B66" s="10"/>
      <c r="D66" s="38"/>
      <c r="H66" s="39"/>
      <c r="J66" s="38"/>
      <c r="P66" s="39"/>
      <c r="R66" s="11"/>
    </row>
    <row r="67" spans="2:18" ht="14.25" customHeight="1">
      <c r="B67" s="10"/>
      <c r="D67" s="38"/>
      <c r="H67" s="39"/>
      <c r="J67" s="38"/>
      <c r="P67" s="39"/>
      <c r="R67" s="11"/>
    </row>
    <row r="68" spans="2:18" ht="14.25" customHeight="1">
      <c r="B68" s="10"/>
      <c r="D68" s="38"/>
      <c r="H68" s="39"/>
      <c r="J68" s="38"/>
      <c r="P68" s="39"/>
      <c r="R68" s="11"/>
    </row>
    <row r="69" spans="2:18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50</v>
      </c>
      <c r="E70" s="41"/>
      <c r="F70" s="41"/>
      <c r="G70" s="42" t="s">
        <v>51</v>
      </c>
      <c r="H70" s="43"/>
      <c r="J70" s="40" t="s">
        <v>50</v>
      </c>
      <c r="K70" s="41"/>
      <c r="L70" s="41"/>
      <c r="M70" s="41"/>
      <c r="N70" s="42" t="s">
        <v>51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0" t="s">
        <v>106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15</v>
      </c>
      <c r="F78" s="186" t="str">
        <f>$F$6</f>
        <v>Návrh pietneho miesta Cintorín Necpaly v Prievidzi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R78" s="23"/>
    </row>
    <row r="79" spans="2:18" s="6" customFormat="1" ht="37.5" customHeight="1">
      <c r="B79" s="22"/>
      <c r="C79" s="52" t="s">
        <v>103</v>
      </c>
      <c r="F79" s="169" t="str">
        <f>$F$7</f>
        <v>1514-001 - Spevnené plochy a spodné stavby pre prístrešok a stožiar</v>
      </c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Prievidza</v>
      </c>
      <c r="K81" s="17" t="s">
        <v>20</v>
      </c>
      <c r="M81" s="192" t="str">
        <f>IF($O$9="","",$O$9)</f>
        <v>23.05.2015</v>
      </c>
      <c r="N81" s="152"/>
      <c r="O81" s="152"/>
      <c r="P81" s="152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Mesto Prievidza</v>
      </c>
      <c r="K83" s="17" t="s">
        <v>29</v>
      </c>
      <c r="M83" s="154" t="str">
        <f>$E$18</f>
        <v>Projektová kancelária Ing. Milan Trgiňa</v>
      </c>
      <c r="N83" s="152"/>
      <c r="O83" s="152"/>
      <c r="P83" s="152"/>
      <c r="Q83" s="152"/>
      <c r="R83" s="23"/>
    </row>
    <row r="84" spans="2:18" s="6" customFormat="1" ht="15" customHeight="1">
      <c r="B84" s="22"/>
      <c r="C84" s="17" t="s">
        <v>27</v>
      </c>
      <c r="F84" s="15" t="str">
        <f>IF($E$15="","",$E$15)</f>
        <v>Vyplň údaj</v>
      </c>
      <c r="K84" s="17" t="s">
        <v>33</v>
      </c>
      <c r="M84" s="154" t="str">
        <f>$E$21</f>
        <v>Ing. Jozef Beňadik</v>
      </c>
      <c r="N84" s="152"/>
      <c r="O84" s="152"/>
      <c r="P84" s="152"/>
      <c r="Q84" s="152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3" t="s">
        <v>107</v>
      </c>
      <c r="D86" s="181"/>
      <c r="E86" s="181"/>
      <c r="F86" s="181"/>
      <c r="G86" s="181"/>
      <c r="H86" s="31"/>
      <c r="I86" s="31"/>
      <c r="J86" s="31"/>
      <c r="K86" s="31"/>
      <c r="L86" s="31"/>
      <c r="M86" s="31"/>
      <c r="N86" s="193" t="s">
        <v>108</v>
      </c>
      <c r="O86" s="152"/>
      <c r="P86" s="152"/>
      <c r="Q86" s="152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109</v>
      </c>
      <c r="N88" s="183">
        <f>$N$122</f>
        <v>0</v>
      </c>
      <c r="O88" s="152"/>
      <c r="P88" s="152"/>
      <c r="Q88" s="152"/>
      <c r="R88" s="23"/>
      <c r="AU88" s="6" t="s">
        <v>110</v>
      </c>
    </row>
    <row r="89" spans="2:18" s="68" customFormat="1" ht="25.5" customHeight="1">
      <c r="B89" s="100"/>
      <c r="D89" s="101" t="s">
        <v>111</v>
      </c>
      <c r="N89" s="194">
        <f>$N$123</f>
        <v>0</v>
      </c>
      <c r="O89" s="191"/>
      <c r="P89" s="191"/>
      <c r="Q89" s="191"/>
      <c r="R89" s="102"/>
    </row>
    <row r="90" spans="2:18" s="96" customFormat="1" ht="21" customHeight="1">
      <c r="B90" s="103"/>
      <c r="D90" s="81" t="s">
        <v>112</v>
      </c>
      <c r="N90" s="179">
        <f>$N$124</f>
        <v>0</v>
      </c>
      <c r="O90" s="191"/>
      <c r="P90" s="191"/>
      <c r="Q90" s="191"/>
      <c r="R90" s="104"/>
    </row>
    <row r="91" spans="2:18" s="96" customFormat="1" ht="21" customHeight="1">
      <c r="B91" s="103"/>
      <c r="D91" s="81" t="s">
        <v>113</v>
      </c>
      <c r="N91" s="179">
        <f>$N$140</f>
        <v>0</v>
      </c>
      <c r="O91" s="191"/>
      <c r="P91" s="191"/>
      <c r="Q91" s="191"/>
      <c r="R91" s="104"/>
    </row>
    <row r="92" spans="2:18" s="96" customFormat="1" ht="21" customHeight="1">
      <c r="B92" s="103"/>
      <c r="D92" s="81" t="s">
        <v>114</v>
      </c>
      <c r="N92" s="179">
        <f>$N$147</f>
        <v>0</v>
      </c>
      <c r="O92" s="191"/>
      <c r="P92" s="191"/>
      <c r="Q92" s="191"/>
      <c r="R92" s="104"/>
    </row>
    <row r="93" spans="2:18" s="96" customFormat="1" ht="21" customHeight="1">
      <c r="B93" s="103"/>
      <c r="D93" s="81" t="s">
        <v>115</v>
      </c>
      <c r="N93" s="179">
        <f>$N$155</f>
        <v>0</v>
      </c>
      <c r="O93" s="191"/>
      <c r="P93" s="191"/>
      <c r="Q93" s="191"/>
      <c r="R93" s="104"/>
    </row>
    <row r="94" spans="2:18" s="68" customFormat="1" ht="25.5" customHeight="1">
      <c r="B94" s="100"/>
      <c r="D94" s="101" t="s">
        <v>116</v>
      </c>
      <c r="N94" s="194">
        <f>$N$164</f>
        <v>0</v>
      </c>
      <c r="O94" s="191"/>
      <c r="P94" s="191"/>
      <c r="Q94" s="191"/>
      <c r="R94" s="102"/>
    </row>
    <row r="95" spans="2:18" s="96" customFormat="1" ht="21" customHeight="1">
      <c r="B95" s="103"/>
      <c r="D95" s="81" t="s">
        <v>117</v>
      </c>
      <c r="N95" s="179">
        <f>$N$165</f>
        <v>0</v>
      </c>
      <c r="O95" s="191"/>
      <c r="P95" s="191"/>
      <c r="Q95" s="191"/>
      <c r="R95" s="104"/>
    </row>
    <row r="96" spans="2:18" s="6" customFormat="1" ht="22.5" customHeight="1">
      <c r="B96" s="22"/>
      <c r="R96" s="23"/>
    </row>
    <row r="97" spans="2:21" s="6" customFormat="1" ht="30" customHeight="1">
      <c r="B97" s="22"/>
      <c r="C97" s="63" t="s">
        <v>118</v>
      </c>
      <c r="N97" s="183">
        <f>ROUND($N$98+$N$99+$N$100+$N$101+$N$102+$N$103,2)</f>
        <v>0</v>
      </c>
      <c r="O97" s="152"/>
      <c r="P97" s="152"/>
      <c r="Q97" s="152"/>
      <c r="R97" s="23"/>
      <c r="T97" s="105"/>
      <c r="U97" s="106" t="s">
        <v>38</v>
      </c>
    </row>
    <row r="98" spans="2:62" s="6" customFormat="1" ht="18.75" customHeight="1">
      <c r="B98" s="22"/>
      <c r="D98" s="177" t="s">
        <v>119</v>
      </c>
      <c r="E98" s="152"/>
      <c r="F98" s="152"/>
      <c r="G98" s="152"/>
      <c r="H98" s="152"/>
      <c r="N98" s="178">
        <f>ROUND($N$88*$T$98,2)</f>
        <v>0</v>
      </c>
      <c r="O98" s="152"/>
      <c r="P98" s="152"/>
      <c r="Q98" s="152"/>
      <c r="R98" s="23"/>
      <c r="T98" s="107"/>
      <c r="U98" s="108" t="s">
        <v>41</v>
      </c>
      <c r="AY98" s="6" t="s">
        <v>120</v>
      </c>
      <c r="BE98" s="85">
        <f>IF($U$98="základná",$N$98,0)</f>
        <v>0</v>
      </c>
      <c r="BF98" s="85">
        <f>IF($U$98="znížená",$N$98,0)</f>
        <v>0</v>
      </c>
      <c r="BG98" s="85">
        <f>IF($U$98="zákl. prenesená",$N$98,0)</f>
        <v>0</v>
      </c>
      <c r="BH98" s="85">
        <f>IF($U$98="zníž. prenesená",$N$98,0)</f>
        <v>0</v>
      </c>
      <c r="BI98" s="85">
        <f>IF($U$98="nulová",$N$98,0)</f>
        <v>0</v>
      </c>
      <c r="BJ98" s="6" t="s">
        <v>121</v>
      </c>
    </row>
    <row r="99" spans="2:62" s="6" customFormat="1" ht="18.75" customHeight="1">
      <c r="B99" s="22"/>
      <c r="D99" s="177" t="s">
        <v>122</v>
      </c>
      <c r="E99" s="152"/>
      <c r="F99" s="152"/>
      <c r="G99" s="152"/>
      <c r="H99" s="152"/>
      <c r="N99" s="178">
        <f>ROUND($N$88*$T$99,2)</f>
        <v>0</v>
      </c>
      <c r="O99" s="152"/>
      <c r="P99" s="152"/>
      <c r="Q99" s="152"/>
      <c r="R99" s="23"/>
      <c r="T99" s="107"/>
      <c r="U99" s="108" t="s">
        <v>41</v>
      </c>
      <c r="AY99" s="6" t="s">
        <v>120</v>
      </c>
      <c r="BE99" s="85">
        <f>IF($U$99="základná",$N$99,0)</f>
        <v>0</v>
      </c>
      <c r="BF99" s="85">
        <f>IF($U$99="znížená",$N$99,0)</f>
        <v>0</v>
      </c>
      <c r="BG99" s="85">
        <f>IF($U$99="zákl. prenesená",$N$99,0)</f>
        <v>0</v>
      </c>
      <c r="BH99" s="85">
        <f>IF($U$99="zníž. prenesená",$N$99,0)</f>
        <v>0</v>
      </c>
      <c r="BI99" s="85">
        <f>IF($U$99="nulová",$N$99,0)</f>
        <v>0</v>
      </c>
      <c r="BJ99" s="6" t="s">
        <v>121</v>
      </c>
    </row>
    <row r="100" spans="2:62" s="6" customFormat="1" ht="18.75" customHeight="1">
      <c r="B100" s="22"/>
      <c r="D100" s="177" t="s">
        <v>123</v>
      </c>
      <c r="E100" s="152"/>
      <c r="F100" s="152"/>
      <c r="G100" s="152"/>
      <c r="H100" s="152"/>
      <c r="N100" s="178">
        <f>ROUND($N$88*$T$100,2)</f>
        <v>0</v>
      </c>
      <c r="O100" s="152"/>
      <c r="P100" s="152"/>
      <c r="Q100" s="152"/>
      <c r="R100" s="23"/>
      <c r="T100" s="107"/>
      <c r="U100" s="108" t="s">
        <v>41</v>
      </c>
      <c r="AY100" s="6" t="s">
        <v>120</v>
      </c>
      <c r="BE100" s="85">
        <f>IF($U$100="základná",$N$100,0)</f>
        <v>0</v>
      </c>
      <c r="BF100" s="85">
        <f>IF($U$100="znížená",$N$100,0)</f>
        <v>0</v>
      </c>
      <c r="BG100" s="85">
        <f>IF($U$100="zákl. prenesená",$N$100,0)</f>
        <v>0</v>
      </c>
      <c r="BH100" s="85">
        <f>IF($U$100="zníž. prenesená",$N$100,0)</f>
        <v>0</v>
      </c>
      <c r="BI100" s="85">
        <f>IF($U$100="nulová",$N$100,0)</f>
        <v>0</v>
      </c>
      <c r="BJ100" s="6" t="s">
        <v>121</v>
      </c>
    </row>
    <row r="101" spans="2:62" s="6" customFormat="1" ht="18.75" customHeight="1">
      <c r="B101" s="22"/>
      <c r="D101" s="177" t="s">
        <v>124</v>
      </c>
      <c r="E101" s="152"/>
      <c r="F101" s="152"/>
      <c r="G101" s="152"/>
      <c r="H101" s="152"/>
      <c r="N101" s="178">
        <f>ROUND($N$88*$T$101,2)</f>
        <v>0</v>
      </c>
      <c r="O101" s="152"/>
      <c r="P101" s="152"/>
      <c r="Q101" s="152"/>
      <c r="R101" s="23"/>
      <c r="T101" s="107"/>
      <c r="U101" s="108" t="s">
        <v>41</v>
      </c>
      <c r="AY101" s="6" t="s">
        <v>120</v>
      </c>
      <c r="BE101" s="85">
        <f>IF($U$101="základná",$N$101,0)</f>
        <v>0</v>
      </c>
      <c r="BF101" s="85">
        <f>IF($U$101="znížená",$N$101,0)</f>
        <v>0</v>
      </c>
      <c r="BG101" s="85">
        <f>IF($U$101="zákl. prenesená",$N$101,0)</f>
        <v>0</v>
      </c>
      <c r="BH101" s="85">
        <f>IF($U$101="zníž. prenesená",$N$101,0)</f>
        <v>0</v>
      </c>
      <c r="BI101" s="85">
        <f>IF($U$101="nulová",$N$101,0)</f>
        <v>0</v>
      </c>
      <c r="BJ101" s="6" t="s">
        <v>121</v>
      </c>
    </row>
    <row r="102" spans="2:62" s="6" customFormat="1" ht="18.75" customHeight="1">
      <c r="B102" s="22"/>
      <c r="D102" s="177" t="s">
        <v>125</v>
      </c>
      <c r="E102" s="152"/>
      <c r="F102" s="152"/>
      <c r="G102" s="152"/>
      <c r="H102" s="152"/>
      <c r="N102" s="178">
        <f>ROUND($N$88*$T$102,2)</f>
        <v>0</v>
      </c>
      <c r="O102" s="152"/>
      <c r="P102" s="152"/>
      <c r="Q102" s="152"/>
      <c r="R102" s="23"/>
      <c r="T102" s="107"/>
      <c r="U102" s="108" t="s">
        <v>41</v>
      </c>
      <c r="AY102" s="6" t="s">
        <v>120</v>
      </c>
      <c r="BE102" s="85">
        <f>IF($U$102="základná",$N$102,0)</f>
        <v>0</v>
      </c>
      <c r="BF102" s="85">
        <f>IF($U$102="znížená",$N$102,0)</f>
        <v>0</v>
      </c>
      <c r="BG102" s="85">
        <f>IF($U$102="zákl. prenesená",$N$102,0)</f>
        <v>0</v>
      </c>
      <c r="BH102" s="85">
        <f>IF($U$102="zníž. prenesená",$N$102,0)</f>
        <v>0</v>
      </c>
      <c r="BI102" s="85">
        <f>IF($U$102="nulová",$N$102,0)</f>
        <v>0</v>
      </c>
      <c r="BJ102" s="6" t="s">
        <v>121</v>
      </c>
    </row>
    <row r="103" spans="2:62" s="6" customFormat="1" ht="18.75" customHeight="1">
      <c r="B103" s="22"/>
      <c r="D103" s="81" t="s">
        <v>126</v>
      </c>
      <c r="N103" s="178">
        <f>ROUND($N$88*$T$103,2)</f>
        <v>0</v>
      </c>
      <c r="O103" s="152"/>
      <c r="P103" s="152"/>
      <c r="Q103" s="152"/>
      <c r="R103" s="23"/>
      <c r="T103" s="109"/>
      <c r="U103" s="110" t="s">
        <v>41</v>
      </c>
      <c r="AY103" s="6" t="s">
        <v>127</v>
      </c>
      <c r="BE103" s="85">
        <f>IF($U$103="základná",$N$103,0)</f>
        <v>0</v>
      </c>
      <c r="BF103" s="85">
        <f>IF($U$103="znížená",$N$103,0)</f>
        <v>0</v>
      </c>
      <c r="BG103" s="85">
        <f>IF($U$103="zákl. prenesená",$N$103,0)</f>
        <v>0</v>
      </c>
      <c r="BH103" s="85">
        <f>IF($U$103="zníž. prenesená",$N$103,0)</f>
        <v>0</v>
      </c>
      <c r="BI103" s="85">
        <f>IF($U$103="nulová",$N$103,0)</f>
        <v>0</v>
      </c>
      <c r="BJ103" s="6" t="s">
        <v>121</v>
      </c>
    </row>
    <row r="104" spans="2:18" s="6" customFormat="1" ht="14.25" customHeight="1">
      <c r="B104" s="22"/>
      <c r="R104" s="23"/>
    </row>
    <row r="105" spans="2:18" s="6" customFormat="1" ht="30" customHeight="1">
      <c r="B105" s="22"/>
      <c r="C105" s="92" t="s">
        <v>100</v>
      </c>
      <c r="D105" s="31"/>
      <c r="E105" s="31"/>
      <c r="F105" s="31"/>
      <c r="G105" s="31"/>
      <c r="H105" s="31"/>
      <c r="I105" s="31"/>
      <c r="J105" s="31"/>
      <c r="K105" s="31"/>
      <c r="L105" s="180">
        <f>ROUND(SUM($N$88+$N$97),2)</f>
        <v>0</v>
      </c>
      <c r="M105" s="181"/>
      <c r="N105" s="181"/>
      <c r="O105" s="181"/>
      <c r="P105" s="181"/>
      <c r="Q105" s="181"/>
      <c r="R105" s="23"/>
    </row>
    <row r="106" spans="2:18" s="6" customFormat="1" ht="7.5" customHeight="1"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6"/>
    </row>
    <row r="110" spans="2:18" s="6" customFormat="1" ht="7.5" customHeight="1"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9"/>
    </row>
    <row r="111" spans="2:18" s="6" customFormat="1" ht="37.5" customHeight="1">
      <c r="B111" s="22"/>
      <c r="C111" s="150" t="s">
        <v>128</v>
      </c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23"/>
    </row>
    <row r="112" spans="2:18" s="6" customFormat="1" ht="7.5" customHeight="1">
      <c r="B112" s="22"/>
      <c r="R112" s="23"/>
    </row>
    <row r="113" spans="2:18" s="6" customFormat="1" ht="30.75" customHeight="1">
      <c r="B113" s="22"/>
      <c r="C113" s="17" t="s">
        <v>15</v>
      </c>
      <c r="F113" s="186" t="str">
        <f>$F$6</f>
        <v>Návrh pietneho miesta Cintorín Necpaly v Prievidzi</v>
      </c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R113" s="23"/>
    </row>
    <row r="114" spans="2:18" s="6" customFormat="1" ht="37.5" customHeight="1">
      <c r="B114" s="22"/>
      <c r="C114" s="52" t="s">
        <v>103</v>
      </c>
      <c r="F114" s="169" t="str">
        <f>$F$7</f>
        <v>1514-001 - Spevnené plochy a spodné stavby pre prístrešok a stožiar</v>
      </c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R114" s="23"/>
    </row>
    <row r="115" spans="2:18" s="6" customFormat="1" ht="7.5" customHeight="1">
      <c r="B115" s="22"/>
      <c r="R115" s="23"/>
    </row>
    <row r="116" spans="2:18" s="6" customFormat="1" ht="18.75" customHeight="1">
      <c r="B116" s="22"/>
      <c r="C116" s="17" t="s">
        <v>18</v>
      </c>
      <c r="F116" s="15" t="str">
        <f>$F$9</f>
        <v>Prievidza</v>
      </c>
      <c r="K116" s="17" t="s">
        <v>20</v>
      </c>
      <c r="M116" s="192" t="str">
        <f>IF($O$9="","",$O$9)</f>
        <v>23.05.2015</v>
      </c>
      <c r="N116" s="152"/>
      <c r="O116" s="152"/>
      <c r="P116" s="152"/>
      <c r="R116" s="23"/>
    </row>
    <row r="117" spans="2:18" s="6" customFormat="1" ht="7.5" customHeight="1">
      <c r="B117" s="22"/>
      <c r="R117" s="23"/>
    </row>
    <row r="118" spans="2:18" s="6" customFormat="1" ht="15.75" customHeight="1">
      <c r="B118" s="22"/>
      <c r="C118" s="17" t="s">
        <v>22</v>
      </c>
      <c r="F118" s="15" t="str">
        <f>$E$12</f>
        <v>Mesto Prievidza</v>
      </c>
      <c r="K118" s="17" t="s">
        <v>29</v>
      </c>
      <c r="M118" s="154" t="str">
        <f>$E$18</f>
        <v>Projektová kancelária Ing. Milan Trgiňa</v>
      </c>
      <c r="N118" s="152"/>
      <c r="O118" s="152"/>
      <c r="P118" s="152"/>
      <c r="Q118" s="152"/>
      <c r="R118" s="23"/>
    </row>
    <row r="119" spans="2:18" s="6" customFormat="1" ht="15" customHeight="1">
      <c r="B119" s="22"/>
      <c r="C119" s="17" t="s">
        <v>27</v>
      </c>
      <c r="F119" s="15" t="str">
        <f>IF($E$15="","",$E$15)</f>
        <v>Vyplň údaj</v>
      </c>
      <c r="K119" s="17" t="s">
        <v>33</v>
      </c>
      <c r="M119" s="154" t="str">
        <f>$E$21</f>
        <v>Ing. Jozef Beňadik</v>
      </c>
      <c r="N119" s="152"/>
      <c r="O119" s="152"/>
      <c r="P119" s="152"/>
      <c r="Q119" s="152"/>
      <c r="R119" s="23"/>
    </row>
    <row r="120" spans="2:18" s="6" customFormat="1" ht="11.25" customHeight="1">
      <c r="B120" s="22"/>
      <c r="R120" s="23"/>
    </row>
    <row r="121" spans="2:27" s="111" customFormat="1" ht="30" customHeight="1">
      <c r="B121" s="112"/>
      <c r="C121" s="113" t="s">
        <v>129</v>
      </c>
      <c r="D121" s="114" t="s">
        <v>130</v>
      </c>
      <c r="E121" s="114" t="s">
        <v>56</v>
      </c>
      <c r="F121" s="199" t="s">
        <v>131</v>
      </c>
      <c r="G121" s="200"/>
      <c r="H121" s="200"/>
      <c r="I121" s="200"/>
      <c r="J121" s="114" t="s">
        <v>132</v>
      </c>
      <c r="K121" s="114" t="s">
        <v>133</v>
      </c>
      <c r="L121" s="199" t="s">
        <v>134</v>
      </c>
      <c r="M121" s="200"/>
      <c r="N121" s="199" t="s">
        <v>135</v>
      </c>
      <c r="O121" s="200"/>
      <c r="P121" s="200"/>
      <c r="Q121" s="201"/>
      <c r="R121" s="115"/>
      <c r="T121" s="58" t="s">
        <v>136</v>
      </c>
      <c r="U121" s="59" t="s">
        <v>38</v>
      </c>
      <c r="V121" s="59" t="s">
        <v>137</v>
      </c>
      <c r="W121" s="59" t="s">
        <v>138</v>
      </c>
      <c r="X121" s="59" t="s">
        <v>139</v>
      </c>
      <c r="Y121" s="59" t="s">
        <v>140</v>
      </c>
      <c r="Z121" s="59" t="s">
        <v>141</v>
      </c>
      <c r="AA121" s="60" t="s">
        <v>142</v>
      </c>
    </row>
    <row r="122" spans="2:63" s="6" customFormat="1" ht="30" customHeight="1">
      <c r="B122" s="22"/>
      <c r="C122" s="63" t="s">
        <v>105</v>
      </c>
      <c r="N122" s="210">
        <f>$BK$122</f>
        <v>0</v>
      </c>
      <c r="O122" s="152"/>
      <c r="P122" s="152"/>
      <c r="Q122" s="152"/>
      <c r="R122" s="23"/>
      <c r="T122" s="62"/>
      <c r="U122" s="36"/>
      <c r="V122" s="36"/>
      <c r="W122" s="116">
        <f>$W$123+$W$164+$W$172</f>
        <v>0</v>
      </c>
      <c r="X122" s="36"/>
      <c r="Y122" s="116">
        <f>$Y$123+$Y$164+$Y$172</f>
        <v>142.62752982</v>
      </c>
      <c r="Z122" s="36"/>
      <c r="AA122" s="117">
        <f>$AA$123+$AA$164+$AA$172</f>
        <v>11.848999999999998</v>
      </c>
      <c r="AT122" s="6" t="s">
        <v>73</v>
      </c>
      <c r="AU122" s="6" t="s">
        <v>110</v>
      </c>
      <c r="BK122" s="118">
        <f>$BK$123+$BK$164+$BK$172</f>
        <v>0</v>
      </c>
    </row>
    <row r="123" spans="2:63" s="119" customFormat="1" ht="37.5" customHeight="1">
      <c r="B123" s="120"/>
      <c r="D123" s="121" t="s">
        <v>111</v>
      </c>
      <c r="E123" s="121"/>
      <c r="F123" s="121"/>
      <c r="G123" s="121"/>
      <c r="H123" s="121"/>
      <c r="I123" s="121"/>
      <c r="J123" s="121"/>
      <c r="K123" s="121"/>
      <c r="L123" s="121"/>
      <c r="M123" s="121"/>
      <c r="N123" s="208">
        <f>$BK$123</f>
        <v>0</v>
      </c>
      <c r="O123" s="207"/>
      <c r="P123" s="207"/>
      <c r="Q123" s="207"/>
      <c r="R123" s="123"/>
      <c r="T123" s="124"/>
      <c r="W123" s="125">
        <f>$W$124+$W$140+$W$147+$W$155</f>
        <v>0</v>
      </c>
      <c r="Y123" s="125">
        <f>$Y$124+$Y$140+$Y$147+$Y$155</f>
        <v>142.62752982</v>
      </c>
      <c r="AA123" s="126">
        <f>$AA$124+$AA$140+$AA$147+$AA$155</f>
        <v>11.848999999999998</v>
      </c>
      <c r="AR123" s="122" t="s">
        <v>81</v>
      </c>
      <c r="AT123" s="122" t="s">
        <v>73</v>
      </c>
      <c r="AU123" s="122" t="s">
        <v>74</v>
      </c>
      <c r="AY123" s="122" t="s">
        <v>143</v>
      </c>
      <c r="BK123" s="127">
        <f>$BK$124+$BK$140+$BK$147+$BK$155</f>
        <v>0</v>
      </c>
    </row>
    <row r="124" spans="2:63" s="119" customFormat="1" ht="21" customHeight="1">
      <c r="B124" s="120"/>
      <c r="D124" s="128" t="s">
        <v>112</v>
      </c>
      <c r="E124" s="128"/>
      <c r="F124" s="128"/>
      <c r="G124" s="128"/>
      <c r="H124" s="128"/>
      <c r="I124" s="128"/>
      <c r="J124" s="128"/>
      <c r="K124" s="128"/>
      <c r="L124" s="128"/>
      <c r="M124" s="128"/>
      <c r="N124" s="206">
        <f>$BK$124</f>
        <v>0</v>
      </c>
      <c r="O124" s="207"/>
      <c r="P124" s="207"/>
      <c r="Q124" s="207"/>
      <c r="R124" s="123"/>
      <c r="T124" s="124"/>
      <c r="W124" s="125">
        <f>SUM($W$125:$W$139)</f>
        <v>0</v>
      </c>
      <c r="Y124" s="125">
        <f>SUM($Y$125:$Y$139)</f>
        <v>0.0013830000000000001</v>
      </c>
      <c r="AA124" s="126">
        <f>SUM($AA$125:$AA$139)</f>
        <v>11.848999999999998</v>
      </c>
      <c r="AR124" s="122" t="s">
        <v>81</v>
      </c>
      <c r="AT124" s="122" t="s">
        <v>73</v>
      </c>
      <c r="AU124" s="122" t="s">
        <v>81</v>
      </c>
      <c r="AY124" s="122" t="s">
        <v>143</v>
      </c>
      <c r="BK124" s="127">
        <f>SUM($BK$125:$BK$139)</f>
        <v>0</v>
      </c>
    </row>
    <row r="125" spans="2:65" s="6" customFormat="1" ht="27" customHeight="1">
      <c r="B125" s="22"/>
      <c r="C125" s="129" t="s">
        <v>81</v>
      </c>
      <c r="D125" s="129" t="s">
        <v>144</v>
      </c>
      <c r="E125" s="130" t="s">
        <v>145</v>
      </c>
      <c r="F125" s="195" t="s">
        <v>146</v>
      </c>
      <c r="G125" s="196"/>
      <c r="H125" s="196"/>
      <c r="I125" s="196"/>
      <c r="J125" s="131" t="s">
        <v>147</v>
      </c>
      <c r="K125" s="132">
        <v>24.9</v>
      </c>
      <c r="L125" s="197">
        <v>0</v>
      </c>
      <c r="M125" s="196"/>
      <c r="N125" s="198">
        <f>ROUND($L$125*$K$125,2)</f>
        <v>0</v>
      </c>
      <c r="O125" s="196"/>
      <c r="P125" s="196"/>
      <c r="Q125" s="196"/>
      <c r="R125" s="23"/>
      <c r="T125" s="133"/>
      <c r="U125" s="29" t="s">
        <v>41</v>
      </c>
      <c r="W125" s="134">
        <f>$V$125*$K$125</f>
        <v>0</v>
      </c>
      <c r="X125" s="134">
        <v>0</v>
      </c>
      <c r="Y125" s="134">
        <f>$X$125*$K$125</f>
        <v>0</v>
      </c>
      <c r="Z125" s="134">
        <v>0.24</v>
      </c>
      <c r="AA125" s="135">
        <f>$Z$125*$K$125</f>
        <v>5.975999999999999</v>
      </c>
      <c r="AR125" s="6" t="s">
        <v>148</v>
      </c>
      <c r="AT125" s="6" t="s">
        <v>144</v>
      </c>
      <c r="AU125" s="6" t="s">
        <v>121</v>
      </c>
      <c r="AY125" s="6" t="s">
        <v>143</v>
      </c>
      <c r="BE125" s="85">
        <f>IF($U$125="základná",$N$125,0)</f>
        <v>0</v>
      </c>
      <c r="BF125" s="85">
        <f>IF($U$125="znížená",$N$125,0)</f>
        <v>0</v>
      </c>
      <c r="BG125" s="85">
        <f>IF($U$125="zákl. prenesená",$N$125,0)</f>
        <v>0</v>
      </c>
      <c r="BH125" s="85">
        <f>IF($U$125="zníž. prenesená",$N$125,0)</f>
        <v>0</v>
      </c>
      <c r="BI125" s="85">
        <f>IF($U$125="nulová",$N$125,0)</f>
        <v>0</v>
      </c>
      <c r="BJ125" s="6" t="s">
        <v>121</v>
      </c>
      <c r="BK125" s="85">
        <f>ROUND($L$125*$K$125,2)</f>
        <v>0</v>
      </c>
      <c r="BL125" s="6" t="s">
        <v>148</v>
      </c>
      <c r="BM125" s="6" t="s">
        <v>149</v>
      </c>
    </row>
    <row r="126" spans="2:65" s="6" customFormat="1" ht="27" customHeight="1">
      <c r="B126" s="22"/>
      <c r="C126" s="129" t="s">
        <v>121</v>
      </c>
      <c r="D126" s="129" t="s">
        <v>144</v>
      </c>
      <c r="E126" s="130" t="s">
        <v>150</v>
      </c>
      <c r="F126" s="195" t="s">
        <v>151</v>
      </c>
      <c r="G126" s="196"/>
      <c r="H126" s="196"/>
      <c r="I126" s="196"/>
      <c r="J126" s="131" t="s">
        <v>147</v>
      </c>
      <c r="K126" s="132">
        <v>0.6</v>
      </c>
      <c r="L126" s="197">
        <v>0</v>
      </c>
      <c r="M126" s="196"/>
      <c r="N126" s="198">
        <f>ROUND($L$126*$K$126,2)</f>
        <v>0</v>
      </c>
      <c r="O126" s="196"/>
      <c r="P126" s="196"/>
      <c r="Q126" s="196"/>
      <c r="R126" s="23"/>
      <c r="T126" s="133"/>
      <c r="U126" s="29" t="s">
        <v>41</v>
      </c>
      <c r="W126" s="134">
        <f>$V$126*$K$126</f>
        <v>0</v>
      </c>
      <c r="X126" s="134">
        <v>0</v>
      </c>
      <c r="Y126" s="134">
        <f>$X$126*$K$126</f>
        <v>0</v>
      </c>
      <c r="Z126" s="134">
        <v>0.225</v>
      </c>
      <c r="AA126" s="135">
        <f>$Z$126*$K$126</f>
        <v>0.135</v>
      </c>
      <c r="AR126" s="6" t="s">
        <v>148</v>
      </c>
      <c r="AT126" s="6" t="s">
        <v>144</v>
      </c>
      <c r="AU126" s="6" t="s">
        <v>121</v>
      </c>
      <c r="AY126" s="6" t="s">
        <v>143</v>
      </c>
      <c r="BE126" s="85">
        <f>IF($U$126="základná",$N$126,0)</f>
        <v>0</v>
      </c>
      <c r="BF126" s="85">
        <f>IF($U$126="znížená",$N$126,0)</f>
        <v>0</v>
      </c>
      <c r="BG126" s="85">
        <f>IF($U$126="zákl. prenesená",$N$126,0)</f>
        <v>0</v>
      </c>
      <c r="BH126" s="85">
        <f>IF($U$126="zníž. prenesená",$N$126,0)</f>
        <v>0</v>
      </c>
      <c r="BI126" s="85">
        <f>IF($U$126="nulová",$N$126,0)</f>
        <v>0</v>
      </c>
      <c r="BJ126" s="6" t="s">
        <v>121</v>
      </c>
      <c r="BK126" s="85">
        <f>ROUND($L$126*$K$126,2)</f>
        <v>0</v>
      </c>
      <c r="BL126" s="6" t="s">
        <v>148</v>
      </c>
      <c r="BM126" s="6" t="s">
        <v>152</v>
      </c>
    </row>
    <row r="127" spans="2:65" s="6" customFormat="1" ht="27" customHeight="1">
      <c r="B127" s="22"/>
      <c r="C127" s="129" t="s">
        <v>153</v>
      </c>
      <c r="D127" s="129" t="s">
        <v>144</v>
      </c>
      <c r="E127" s="130" t="s">
        <v>154</v>
      </c>
      <c r="F127" s="195" t="s">
        <v>155</v>
      </c>
      <c r="G127" s="196"/>
      <c r="H127" s="196"/>
      <c r="I127" s="196"/>
      <c r="J127" s="131" t="s">
        <v>147</v>
      </c>
      <c r="K127" s="132">
        <v>15.5</v>
      </c>
      <c r="L127" s="197">
        <v>0</v>
      </c>
      <c r="M127" s="196"/>
      <c r="N127" s="198">
        <f>ROUND($L$127*$K$127,2)</f>
        <v>0</v>
      </c>
      <c r="O127" s="196"/>
      <c r="P127" s="196"/>
      <c r="Q127" s="196"/>
      <c r="R127" s="23"/>
      <c r="T127" s="133"/>
      <c r="U127" s="29" t="s">
        <v>41</v>
      </c>
      <c r="W127" s="134">
        <f>$V$127*$K$127</f>
        <v>0</v>
      </c>
      <c r="X127" s="134">
        <v>0</v>
      </c>
      <c r="Y127" s="134">
        <f>$X$127*$K$127</f>
        <v>0</v>
      </c>
      <c r="Z127" s="134">
        <v>0.316</v>
      </c>
      <c r="AA127" s="135">
        <f>$Z$127*$K$127</f>
        <v>4.898</v>
      </c>
      <c r="AR127" s="6" t="s">
        <v>148</v>
      </c>
      <c r="AT127" s="6" t="s">
        <v>144</v>
      </c>
      <c r="AU127" s="6" t="s">
        <v>121</v>
      </c>
      <c r="AY127" s="6" t="s">
        <v>143</v>
      </c>
      <c r="BE127" s="85">
        <f>IF($U$127="základná",$N$127,0)</f>
        <v>0</v>
      </c>
      <c r="BF127" s="85">
        <f>IF($U$127="znížená",$N$127,0)</f>
        <v>0</v>
      </c>
      <c r="BG127" s="85">
        <f>IF($U$127="zákl. prenesená",$N$127,0)</f>
        <v>0</v>
      </c>
      <c r="BH127" s="85">
        <f>IF($U$127="zníž. prenesená",$N$127,0)</f>
        <v>0</v>
      </c>
      <c r="BI127" s="85">
        <f>IF($U$127="nulová",$N$127,0)</f>
        <v>0</v>
      </c>
      <c r="BJ127" s="6" t="s">
        <v>121</v>
      </c>
      <c r="BK127" s="85">
        <f>ROUND($L$127*$K$127,2)</f>
        <v>0</v>
      </c>
      <c r="BL127" s="6" t="s">
        <v>148</v>
      </c>
      <c r="BM127" s="6" t="s">
        <v>156</v>
      </c>
    </row>
    <row r="128" spans="2:65" s="6" customFormat="1" ht="27" customHeight="1">
      <c r="B128" s="22"/>
      <c r="C128" s="129" t="s">
        <v>148</v>
      </c>
      <c r="D128" s="129" t="s">
        <v>144</v>
      </c>
      <c r="E128" s="130" t="s">
        <v>157</v>
      </c>
      <c r="F128" s="195" t="s">
        <v>158</v>
      </c>
      <c r="G128" s="196"/>
      <c r="H128" s="196"/>
      <c r="I128" s="196"/>
      <c r="J128" s="131" t="s">
        <v>159</v>
      </c>
      <c r="K128" s="132">
        <v>21</v>
      </c>
      <c r="L128" s="197">
        <v>0</v>
      </c>
      <c r="M128" s="196"/>
      <c r="N128" s="198">
        <f>ROUND($L$128*$K$128,2)</f>
        <v>0</v>
      </c>
      <c r="O128" s="196"/>
      <c r="P128" s="196"/>
      <c r="Q128" s="196"/>
      <c r="R128" s="23"/>
      <c r="T128" s="133"/>
      <c r="U128" s="29" t="s">
        <v>41</v>
      </c>
      <c r="W128" s="134">
        <f>$V$128*$K$128</f>
        <v>0</v>
      </c>
      <c r="X128" s="134">
        <v>0</v>
      </c>
      <c r="Y128" s="134">
        <f>$X$128*$K$128</f>
        <v>0</v>
      </c>
      <c r="Z128" s="134">
        <v>0.04</v>
      </c>
      <c r="AA128" s="135">
        <f>$Z$128*$K$128</f>
        <v>0.84</v>
      </c>
      <c r="AR128" s="6" t="s">
        <v>148</v>
      </c>
      <c r="AT128" s="6" t="s">
        <v>144</v>
      </c>
      <c r="AU128" s="6" t="s">
        <v>121</v>
      </c>
      <c r="AY128" s="6" t="s">
        <v>143</v>
      </c>
      <c r="BE128" s="85">
        <f>IF($U$128="základná",$N$128,0)</f>
        <v>0</v>
      </c>
      <c r="BF128" s="85">
        <f>IF($U$128="znížená",$N$128,0)</f>
        <v>0</v>
      </c>
      <c r="BG128" s="85">
        <f>IF($U$128="zákl. prenesená",$N$128,0)</f>
        <v>0</v>
      </c>
      <c r="BH128" s="85">
        <f>IF($U$128="zníž. prenesená",$N$128,0)</f>
        <v>0</v>
      </c>
      <c r="BI128" s="85">
        <f>IF($U$128="nulová",$N$128,0)</f>
        <v>0</v>
      </c>
      <c r="BJ128" s="6" t="s">
        <v>121</v>
      </c>
      <c r="BK128" s="85">
        <f>ROUND($L$128*$K$128,2)</f>
        <v>0</v>
      </c>
      <c r="BL128" s="6" t="s">
        <v>148</v>
      </c>
      <c r="BM128" s="6" t="s">
        <v>160</v>
      </c>
    </row>
    <row r="129" spans="2:65" s="6" customFormat="1" ht="27" customHeight="1">
      <c r="B129" s="22"/>
      <c r="C129" s="129" t="s">
        <v>161</v>
      </c>
      <c r="D129" s="129" t="s">
        <v>144</v>
      </c>
      <c r="E129" s="130" t="s">
        <v>162</v>
      </c>
      <c r="F129" s="195" t="s">
        <v>163</v>
      </c>
      <c r="G129" s="196"/>
      <c r="H129" s="196"/>
      <c r="I129" s="196"/>
      <c r="J129" s="131" t="s">
        <v>164</v>
      </c>
      <c r="K129" s="132">
        <v>53.974</v>
      </c>
      <c r="L129" s="197">
        <v>0</v>
      </c>
      <c r="M129" s="196"/>
      <c r="N129" s="198">
        <f>ROUND($L$129*$K$129,2)</f>
        <v>0</v>
      </c>
      <c r="O129" s="196"/>
      <c r="P129" s="196"/>
      <c r="Q129" s="196"/>
      <c r="R129" s="23"/>
      <c r="T129" s="133"/>
      <c r="U129" s="29" t="s">
        <v>41</v>
      </c>
      <c r="W129" s="134">
        <f>$V$129*$K$129</f>
        <v>0</v>
      </c>
      <c r="X129" s="134">
        <v>0</v>
      </c>
      <c r="Y129" s="134">
        <f>$X$129*$K$129</f>
        <v>0</v>
      </c>
      <c r="Z129" s="134">
        <v>0</v>
      </c>
      <c r="AA129" s="135">
        <f>$Z$129*$K$129</f>
        <v>0</v>
      </c>
      <c r="AR129" s="6" t="s">
        <v>148</v>
      </c>
      <c r="AT129" s="6" t="s">
        <v>144</v>
      </c>
      <c r="AU129" s="6" t="s">
        <v>121</v>
      </c>
      <c r="AY129" s="6" t="s">
        <v>143</v>
      </c>
      <c r="BE129" s="85">
        <f>IF($U$129="základná",$N$129,0)</f>
        <v>0</v>
      </c>
      <c r="BF129" s="85">
        <f>IF($U$129="znížená",$N$129,0)</f>
        <v>0</v>
      </c>
      <c r="BG129" s="85">
        <f>IF($U$129="zákl. prenesená",$N$129,0)</f>
        <v>0</v>
      </c>
      <c r="BH129" s="85">
        <f>IF($U$129="zníž. prenesená",$N$129,0)</f>
        <v>0</v>
      </c>
      <c r="BI129" s="85">
        <f>IF($U$129="nulová",$N$129,0)</f>
        <v>0</v>
      </c>
      <c r="BJ129" s="6" t="s">
        <v>121</v>
      </c>
      <c r="BK129" s="85">
        <f>ROUND($L$129*$K$129,2)</f>
        <v>0</v>
      </c>
      <c r="BL129" s="6" t="s">
        <v>148</v>
      </c>
      <c r="BM129" s="6" t="s">
        <v>165</v>
      </c>
    </row>
    <row r="130" spans="2:65" s="6" customFormat="1" ht="27" customHeight="1">
      <c r="B130" s="22"/>
      <c r="C130" s="129" t="s">
        <v>166</v>
      </c>
      <c r="D130" s="129" t="s">
        <v>144</v>
      </c>
      <c r="E130" s="130" t="s">
        <v>167</v>
      </c>
      <c r="F130" s="195" t="s">
        <v>168</v>
      </c>
      <c r="G130" s="196"/>
      <c r="H130" s="196"/>
      <c r="I130" s="196"/>
      <c r="J130" s="131" t="s">
        <v>164</v>
      </c>
      <c r="K130" s="132">
        <v>53.974</v>
      </c>
      <c r="L130" s="197">
        <v>0</v>
      </c>
      <c r="M130" s="196"/>
      <c r="N130" s="198">
        <f>ROUND($L$130*$K$130,2)</f>
        <v>0</v>
      </c>
      <c r="O130" s="196"/>
      <c r="P130" s="196"/>
      <c r="Q130" s="196"/>
      <c r="R130" s="23"/>
      <c r="T130" s="133"/>
      <c r="U130" s="29" t="s">
        <v>41</v>
      </c>
      <c r="W130" s="134">
        <f>$V$130*$K$130</f>
        <v>0</v>
      </c>
      <c r="X130" s="134">
        <v>0</v>
      </c>
      <c r="Y130" s="134">
        <f>$X$130*$K$130</f>
        <v>0</v>
      </c>
      <c r="Z130" s="134">
        <v>0</v>
      </c>
      <c r="AA130" s="135">
        <f>$Z$130*$K$130</f>
        <v>0</v>
      </c>
      <c r="AR130" s="6" t="s">
        <v>148</v>
      </c>
      <c r="AT130" s="6" t="s">
        <v>144</v>
      </c>
      <c r="AU130" s="6" t="s">
        <v>121</v>
      </c>
      <c r="AY130" s="6" t="s">
        <v>143</v>
      </c>
      <c r="BE130" s="85">
        <f>IF($U$130="základná",$N$130,0)</f>
        <v>0</v>
      </c>
      <c r="BF130" s="85">
        <f>IF($U$130="znížená",$N$130,0)</f>
        <v>0</v>
      </c>
      <c r="BG130" s="85">
        <f>IF($U$130="zákl. prenesená",$N$130,0)</f>
        <v>0</v>
      </c>
      <c r="BH130" s="85">
        <f>IF($U$130="zníž. prenesená",$N$130,0)</f>
        <v>0</v>
      </c>
      <c r="BI130" s="85">
        <f>IF($U$130="nulová",$N$130,0)</f>
        <v>0</v>
      </c>
      <c r="BJ130" s="6" t="s">
        <v>121</v>
      </c>
      <c r="BK130" s="85">
        <f>ROUND($L$130*$K$130,2)</f>
        <v>0</v>
      </c>
      <c r="BL130" s="6" t="s">
        <v>148</v>
      </c>
      <c r="BM130" s="6" t="s">
        <v>169</v>
      </c>
    </row>
    <row r="131" spans="2:65" s="6" customFormat="1" ht="27" customHeight="1">
      <c r="B131" s="22"/>
      <c r="C131" s="129" t="s">
        <v>170</v>
      </c>
      <c r="D131" s="129" t="s">
        <v>144</v>
      </c>
      <c r="E131" s="130" t="s">
        <v>171</v>
      </c>
      <c r="F131" s="195" t="s">
        <v>172</v>
      </c>
      <c r="G131" s="196"/>
      <c r="H131" s="196"/>
      <c r="I131" s="196"/>
      <c r="J131" s="131" t="s">
        <v>164</v>
      </c>
      <c r="K131" s="132">
        <v>3.979</v>
      </c>
      <c r="L131" s="197">
        <v>0</v>
      </c>
      <c r="M131" s="196"/>
      <c r="N131" s="198">
        <f>ROUND($L$131*$K$131,2)</f>
        <v>0</v>
      </c>
      <c r="O131" s="196"/>
      <c r="P131" s="196"/>
      <c r="Q131" s="196"/>
      <c r="R131" s="23"/>
      <c r="T131" s="133"/>
      <c r="U131" s="29" t="s">
        <v>41</v>
      </c>
      <c r="W131" s="134">
        <f>$V$131*$K$131</f>
        <v>0</v>
      </c>
      <c r="X131" s="134">
        <v>0</v>
      </c>
      <c r="Y131" s="134">
        <f>$X$131*$K$131</f>
        <v>0</v>
      </c>
      <c r="Z131" s="134">
        <v>0</v>
      </c>
      <c r="AA131" s="135">
        <f>$Z$131*$K$131</f>
        <v>0</v>
      </c>
      <c r="AR131" s="6" t="s">
        <v>148</v>
      </c>
      <c r="AT131" s="6" t="s">
        <v>144</v>
      </c>
      <c r="AU131" s="6" t="s">
        <v>121</v>
      </c>
      <c r="AY131" s="6" t="s">
        <v>143</v>
      </c>
      <c r="BE131" s="85">
        <f>IF($U$131="základná",$N$131,0)</f>
        <v>0</v>
      </c>
      <c r="BF131" s="85">
        <f>IF($U$131="znížená",$N$131,0)</f>
        <v>0</v>
      </c>
      <c r="BG131" s="85">
        <f>IF($U$131="zákl. prenesená",$N$131,0)</f>
        <v>0</v>
      </c>
      <c r="BH131" s="85">
        <f>IF($U$131="zníž. prenesená",$N$131,0)</f>
        <v>0</v>
      </c>
      <c r="BI131" s="85">
        <f>IF($U$131="nulová",$N$131,0)</f>
        <v>0</v>
      </c>
      <c r="BJ131" s="6" t="s">
        <v>121</v>
      </c>
      <c r="BK131" s="85">
        <f>ROUND($L$131*$K$131,2)</f>
        <v>0</v>
      </c>
      <c r="BL131" s="6" t="s">
        <v>148</v>
      </c>
      <c r="BM131" s="6" t="s">
        <v>173</v>
      </c>
    </row>
    <row r="132" spans="2:65" s="6" customFormat="1" ht="27" customHeight="1">
      <c r="B132" s="22"/>
      <c r="C132" s="129" t="s">
        <v>174</v>
      </c>
      <c r="D132" s="129" t="s">
        <v>144</v>
      </c>
      <c r="E132" s="130" t="s">
        <v>175</v>
      </c>
      <c r="F132" s="195" t="s">
        <v>176</v>
      </c>
      <c r="G132" s="196"/>
      <c r="H132" s="196"/>
      <c r="I132" s="196"/>
      <c r="J132" s="131" t="s">
        <v>164</v>
      </c>
      <c r="K132" s="132">
        <v>1.699</v>
      </c>
      <c r="L132" s="197">
        <v>0</v>
      </c>
      <c r="M132" s="196"/>
      <c r="N132" s="198">
        <f>ROUND($L$132*$K$132,2)</f>
        <v>0</v>
      </c>
      <c r="O132" s="196"/>
      <c r="P132" s="196"/>
      <c r="Q132" s="196"/>
      <c r="R132" s="23"/>
      <c r="T132" s="133"/>
      <c r="U132" s="29" t="s">
        <v>41</v>
      </c>
      <c r="W132" s="134">
        <f>$V$132*$K$132</f>
        <v>0</v>
      </c>
      <c r="X132" s="134">
        <v>0</v>
      </c>
      <c r="Y132" s="134">
        <f>$X$132*$K$132</f>
        <v>0</v>
      </c>
      <c r="Z132" s="134">
        <v>0</v>
      </c>
      <c r="AA132" s="135">
        <f>$Z$132*$K$132</f>
        <v>0</v>
      </c>
      <c r="AR132" s="6" t="s">
        <v>148</v>
      </c>
      <c r="AT132" s="6" t="s">
        <v>144</v>
      </c>
      <c r="AU132" s="6" t="s">
        <v>121</v>
      </c>
      <c r="AY132" s="6" t="s">
        <v>143</v>
      </c>
      <c r="BE132" s="85">
        <f>IF($U$132="základná",$N$132,0)</f>
        <v>0</v>
      </c>
      <c r="BF132" s="85">
        <f>IF($U$132="znížená",$N$132,0)</f>
        <v>0</v>
      </c>
      <c r="BG132" s="85">
        <f>IF($U$132="zákl. prenesená",$N$132,0)</f>
        <v>0</v>
      </c>
      <c r="BH132" s="85">
        <f>IF($U$132="zníž. prenesená",$N$132,0)</f>
        <v>0</v>
      </c>
      <c r="BI132" s="85">
        <f>IF($U$132="nulová",$N$132,0)</f>
        <v>0</v>
      </c>
      <c r="BJ132" s="6" t="s">
        <v>121</v>
      </c>
      <c r="BK132" s="85">
        <f>ROUND($L$132*$K$132,2)</f>
        <v>0</v>
      </c>
      <c r="BL132" s="6" t="s">
        <v>148</v>
      </c>
      <c r="BM132" s="6" t="s">
        <v>177</v>
      </c>
    </row>
    <row r="133" spans="2:65" s="6" customFormat="1" ht="39" customHeight="1">
      <c r="B133" s="22"/>
      <c r="C133" s="129" t="s">
        <v>178</v>
      </c>
      <c r="D133" s="129" t="s">
        <v>144</v>
      </c>
      <c r="E133" s="130" t="s">
        <v>179</v>
      </c>
      <c r="F133" s="195" t="s">
        <v>180</v>
      </c>
      <c r="G133" s="196"/>
      <c r="H133" s="196"/>
      <c r="I133" s="196"/>
      <c r="J133" s="131" t="s">
        <v>164</v>
      </c>
      <c r="K133" s="132">
        <v>53.974</v>
      </c>
      <c r="L133" s="197">
        <v>0</v>
      </c>
      <c r="M133" s="196"/>
      <c r="N133" s="198">
        <f>ROUND($L$133*$K$133,2)</f>
        <v>0</v>
      </c>
      <c r="O133" s="196"/>
      <c r="P133" s="196"/>
      <c r="Q133" s="196"/>
      <c r="R133" s="23"/>
      <c r="T133" s="133"/>
      <c r="U133" s="29" t="s">
        <v>41</v>
      </c>
      <c r="W133" s="134">
        <f>$V$133*$K$133</f>
        <v>0</v>
      </c>
      <c r="X133" s="134">
        <v>0</v>
      </c>
      <c r="Y133" s="134">
        <f>$X$133*$K$133</f>
        <v>0</v>
      </c>
      <c r="Z133" s="134">
        <v>0</v>
      </c>
      <c r="AA133" s="135">
        <f>$Z$133*$K$133</f>
        <v>0</v>
      </c>
      <c r="AR133" s="6" t="s">
        <v>148</v>
      </c>
      <c r="AT133" s="6" t="s">
        <v>144</v>
      </c>
      <c r="AU133" s="6" t="s">
        <v>121</v>
      </c>
      <c r="AY133" s="6" t="s">
        <v>143</v>
      </c>
      <c r="BE133" s="85">
        <f>IF($U$133="základná",$N$133,0)</f>
        <v>0</v>
      </c>
      <c r="BF133" s="85">
        <f>IF($U$133="znížená",$N$133,0)</f>
        <v>0</v>
      </c>
      <c r="BG133" s="85">
        <f>IF($U$133="zákl. prenesená",$N$133,0)</f>
        <v>0</v>
      </c>
      <c r="BH133" s="85">
        <f>IF($U$133="zníž. prenesená",$N$133,0)</f>
        <v>0</v>
      </c>
      <c r="BI133" s="85">
        <f>IF($U$133="nulová",$N$133,0)</f>
        <v>0</v>
      </c>
      <c r="BJ133" s="6" t="s">
        <v>121</v>
      </c>
      <c r="BK133" s="85">
        <f>ROUND($L$133*$K$133,2)</f>
        <v>0</v>
      </c>
      <c r="BL133" s="6" t="s">
        <v>148</v>
      </c>
      <c r="BM133" s="6" t="s">
        <v>181</v>
      </c>
    </row>
    <row r="134" spans="2:65" s="6" customFormat="1" ht="39" customHeight="1">
      <c r="B134" s="22"/>
      <c r="C134" s="129" t="s">
        <v>182</v>
      </c>
      <c r="D134" s="129" t="s">
        <v>144</v>
      </c>
      <c r="E134" s="130" t="s">
        <v>183</v>
      </c>
      <c r="F134" s="195" t="s">
        <v>184</v>
      </c>
      <c r="G134" s="196"/>
      <c r="H134" s="196"/>
      <c r="I134" s="196"/>
      <c r="J134" s="131" t="s">
        <v>164</v>
      </c>
      <c r="K134" s="132">
        <v>377.818</v>
      </c>
      <c r="L134" s="197">
        <v>0</v>
      </c>
      <c r="M134" s="196"/>
      <c r="N134" s="198">
        <f>ROUND($L$134*$K$134,2)</f>
        <v>0</v>
      </c>
      <c r="O134" s="196"/>
      <c r="P134" s="196"/>
      <c r="Q134" s="196"/>
      <c r="R134" s="23"/>
      <c r="T134" s="133"/>
      <c r="U134" s="29" t="s">
        <v>41</v>
      </c>
      <c r="W134" s="134">
        <f>$V$134*$K$134</f>
        <v>0</v>
      </c>
      <c r="X134" s="134">
        <v>0</v>
      </c>
      <c r="Y134" s="134">
        <f>$X$134*$K$134</f>
        <v>0</v>
      </c>
      <c r="Z134" s="134">
        <v>0</v>
      </c>
      <c r="AA134" s="135">
        <f>$Z$134*$K$134</f>
        <v>0</v>
      </c>
      <c r="AR134" s="6" t="s">
        <v>148</v>
      </c>
      <c r="AT134" s="6" t="s">
        <v>144</v>
      </c>
      <c r="AU134" s="6" t="s">
        <v>121</v>
      </c>
      <c r="AY134" s="6" t="s">
        <v>143</v>
      </c>
      <c r="BE134" s="85">
        <f>IF($U$134="základná",$N$134,0)</f>
        <v>0</v>
      </c>
      <c r="BF134" s="85">
        <f>IF($U$134="znížená",$N$134,0)</f>
        <v>0</v>
      </c>
      <c r="BG134" s="85">
        <f>IF($U$134="zákl. prenesená",$N$134,0)</f>
        <v>0</v>
      </c>
      <c r="BH134" s="85">
        <f>IF($U$134="zníž. prenesená",$N$134,0)</f>
        <v>0</v>
      </c>
      <c r="BI134" s="85">
        <f>IF($U$134="nulová",$N$134,0)</f>
        <v>0</v>
      </c>
      <c r="BJ134" s="6" t="s">
        <v>121</v>
      </c>
      <c r="BK134" s="85">
        <f>ROUND($L$134*$K$134,2)</f>
        <v>0</v>
      </c>
      <c r="BL134" s="6" t="s">
        <v>148</v>
      </c>
      <c r="BM134" s="6" t="s">
        <v>185</v>
      </c>
    </row>
    <row r="135" spans="2:65" s="6" customFormat="1" ht="27" customHeight="1">
      <c r="B135" s="22"/>
      <c r="C135" s="129" t="s">
        <v>186</v>
      </c>
      <c r="D135" s="129" t="s">
        <v>144</v>
      </c>
      <c r="E135" s="130" t="s">
        <v>187</v>
      </c>
      <c r="F135" s="195" t="s">
        <v>188</v>
      </c>
      <c r="G135" s="196"/>
      <c r="H135" s="196"/>
      <c r="I135" s="196"/>
      <c r="J135" s="131" t="s">
        <v>189</v>
      </c>
      <c r="K135" s="132">
        <v>86.358</v>
      </c>
      <c r="L135" s="197">
        <v>0</v>
      </c>
      <c r="M135" s="196"/>
      <c r="N135" s="198">
        <f>ROUND($L$135*$K$135,2)</f>
        <v>0</v>
      </c>
      <c r="O135" s="196"/>
      <c r="P135" s="196"/>
      <c r="Q135" s="196"/>
      <c r="R135" s="23"/>
      <c r="T135" s="133"/>
      <c r="U135" s="29" t="s">
        <v>41</v>
      </c>
      <c r="W135" s="134">
        <f>$V$135*$K$135</f>
        <v>0</v>
      </c>
      <c r="X135" s="134">
        <v>0</v>
      </c>
      <c r="Y135" s="134">
        <f>$X$135*$K$135</f>
        <v>0</v>
      </c>
      <c r="Z135" s="134">
        <v>0</v>
      </c>
      <c r="AA135" s="135">
        <f>$Z$135*$K$135</f>
        <v>0</v>
      </c>
      <c r="AR135" s="6" t="s">
        <v>148</v>
      </c>
      <c r="AT135" s="6" t="s">
        <v>144</v>
      </c>
      <c r="AU135" s="6" t="s">
        <v>121</v>
      </c>
      <c r="AY135" s="6" t="s">
        <v>143</v>
      </c>
      <c r="BE135" s="85">
        <f>IF($U$135="základná",$N$135,0)</f>
        <v>0</v>
      </c>
      <c r="BF135" s="85">
        <f>IF($U$135="znížená",$N$135,0)</f>
        <v>0</v>
      </c>
      <c r="BG135" s="85">
        <f>IF($U$135="zákl. prenesená",$N$135,0)</f>
        <v>0</v>
      </c>
      <c r="BH135" s="85">
        <f>IF($U$135="zníž. prenesená",$N$135,0)</f>
        <v>0</v>
      </c>
      <c r="BI135" s="85">
        <f>IF($U$135="nulová",$N$135,0)</f>
        <v>0</v>
      </c>
      <c r="BJ135" s="6" t="s">
        <v>121</v>
      </c>
      <c r="BK135" s="85">
        <f>ROUND($L$135*$K$135,2)</f>
        <v>0</v>
      </c>
      <c r="BL135" s="6" t="s">
        <v>148</v>
      </c>
      <c r="BM135" s="6" t="s">
        <v>190</v>
      </c>
    </row>
    <row r="136" spans="2:65" s="6" customFormat="1" ht="27" customHeight="1">
      <c r="B136" s="22"/>
      <c r="C136" s="129" t="s">
        <v>191</v>
      </c>
      <c r="D136" s="129" t="s">
        <v>144</v>
      </c>
      <c r="E136" s="130" t="s">
        <v>192</v>
      </c>
      <c r="F136" s="195" t="s">
        <v>193</v>
      </c>
      <c r="G136" s="196"/>
      <c r="H136" s="196"/>
      <c r="I136" s="196"/>
      <c r="J136" s="131" t="s">
        <v>147</v>
      </c>
      <c r="K136" s="132">
        <v>44.744</v>
      </c>
      <c r="L136" s="197">
        <v>0</v>
      </c>
      <c r="M136" s="196"/>
      <c r="N136" s="198">
        <f>ROUND($L$136*$K$136,2)</f>
        <v>0</v>
      </c>
      <c r="O136" s="196"/>
      <c r="P136" s="196"/>
      <c r="Q136" s="196"/>
      <c r="R136" s="23"/>
      <c r="T136" s="133"/>
      <c r="U136" s="29" t="s">
        <v>41</v>
      </c>
      <c r="W136" s="134">
        <f>$V$136*$K$136</f>
        <v>0</v>
      </c>
      <c r="X136" s="134">
        <v>0</v>
      </c>
      <c r="Y136" s="134">
        <f>$X$136*$K$136</f>
        <v>0</v>
      </c>
      <c r="Z136" s="134">
        <v>0</v>
      </c>
      <c r="AA136" s="135">
        <f>$Z$136*$K$136</f>
        <v>0</v>
      </c>
      <c r="AR136" s="6" t="s">
        <v>148</v>
      </c>
      <c r="AT136" s="6" t="s">
        <v>144</v>
      </c>
      <c r="AU136" s="6" t="s">
        <v>121</v>
      </c>
      <c r="AY136" s="6" t="s">
        <v>143</v>
      </c>
      <c r="BE136" s="85">
        <f>IF($U$136="základná",$N$136,0)</f>
        <v>0</v>
      </c>
      <c r="BF136" s="85">
        <f>IF($U$136="znížená",$N$136,0)</f>
        <v>0</v>
      </c>
      <c r="BG136" s="85">
        <f>IF($U$136="zákl. prenesená",$N$136,0)</f>
        <v>0</v>
      </c>
      <c r="BH136" s="85">
        <f>IF($U$136="zníž. prenesená",$N$136,0)</f>
        <v>0</v>
      </c>
      <c r="BI136" s="85">
        <f>IF($U$136="nulová",$N$136,0)</f>
        <v>0</v>
      </c>
      <c r="BJ136" s="6" t="s">
        <v>121</v>
      </c>
      <c r="BK136" s="85">
        <f>ROUND($L$136*$K$136,2)</f>
        <v>0</v>
      </c>
      <c r="BL136" s="6" t="s">
        <v>148</v>
      </c>
      <c r="BM136" s="6" t="s">
        <v>194</v>
      </c>
    </row>
    <row r="137" spans="2:65" s="6" customFormat="1" ht="15.75" customHeight="1">
      <c r="B137" s="22"/>
      <c r="C137" s="136" t="s">
        <v>195</v>
      </c>
      <c r="D137" s="136" t="s">
        <v>196</v>
      </c>
      <c r="E137" s="137" t="s">
        <v>197</v>
      </c>
      <c r="F137" s="202" t="s">
        <v>198</v>
      </c>
      <c r="G137" s="203"/>
      <c r="H137" s="203"/>
      <c r="I137" s="203"/>
      <c r="J137" s="138" t="s">
        <v>199</v>
      </c>
      <c r="K137" s="139">
        <v>1.383</v>
      </c>
      <c r="L137" s="204">
        <v>0</v>
      </c>
      <c r="M137" s="203"/>
      <c r="N137" s="205">
        <f>ROUND($L$137*$K$137,2)</f>
        <v>0</v>
      </c>
      <c r="O137" s="196"/>
      <c r="P137" s="196"/>
      <c r="Q137" s="196"/>
      <c r="R137" s="23"/>
      <c r="T137" s="133"/>
      <c r="U137" s="29" t="s">
        <v>41</v>
      </c>
      <c r="W137" s="134">
        <f>$V$137*$K$137</f>
        <v>0</v>
      </c>
      <c r="X137" s="134">
        <v>0.001</v>
      </c>
      <c r="Y137" s="134">
        <f>$X$137*$K$137</f>
        <v>0.0013830000000000001</v>
      </c>
      <c r="Z137" s="134">
        <v>0</v>
      </c>
      <c r="AA137" s="135">
        <f>$Z$137*$K$137</f>
        <v>0</v>
      </c>
      <c r="AR137" s="6" t="s">
        <v>174</v>
      </c>
      <c r="AT137" s="6" t="s">
        <v>196</v>
      </c>
      <c r="AU137" s="6" t="s">
        <v>121</v>
      </c>
      <c r="AY137" s="6" t="s">
        <v>143</v>
      </c>
      <c r="BE137" s="85">
        <f>IF($U$137="základná",$N$137,0)</f>
        <v>0</v>
      </c>
      <c r="BF137" s="85">
        <f>IF($U$137="znížená",$N$137,0)</f>
        <v>0</v>
      </c>
      <c r="BG137" s="85">
        <f>IF($U$137="zákl. prenesená",$N$137,0)</f>
        <v>0</v>
      </c>
      <c r="BH137" s="85">
        <f>IF($U$137="zníž. prenesená",$N$137,0)</f>
        <v>0</v>
      </c>
      <c r="BI137" s="85">
        <f>IF($U$137="nulová",$N$137,0)</f>
        <v>0</v>
      </c>
      <c r="BJ137" s="6" t="s">
        <v>121</v>
      </c>
      <c r="BK137" s="85">
        <f>ROUND($L$137*$K$137,2)</f>
        <v>0</v>
      </c>
      <c r="BL137" s="6" t="s">
        <v>148</v>
      </c>
      <c r="BM137" s="6" t="s">
        <v>200</v>
      </c>
    </row>
    <row r="138" spans="2:65" s="6" customFormat="1" ht="27" customHeight="1">
      <c r="B138" s="22"/>
      <c r="C138" s="129" t="s">
        <v>201</v>
      </c>
      <c r="D138" s="129" t="s">
        <v>144</v>
      </c>
      <c r="E138" s="130" t="s">
        <v>202</v>
      </c>
      <c r="F138" s="195" t="s">
        <v>203</v>
      </c>
      <c r="G138" s="196"/>
      <c r="H138" s="196"/>
      <c r="I138" s="196"/>
      <c r="J138" s="131" t="s">
        <v>147</v>
      </c>
      <c r="K138" s="132">
        <v>44.744</v>
      </c>
      <c r="L138" s="197">
        <v>0</v>
      </c>
      <c r="M138" s="196"/>
      <c r="N138" s="198">
        <f>ROUND($L$138*$K$138,2)</f>
        <v>0</v>
      </c>
      <c r="O138" s="196"/>
      <c r="P138" s="196"/>
      <c r="Q138" s="196"/>
      <c r="R138" s="23"/>
      <c r="T138" s="133"/>
      <c r="U138" s="29" t="s">
        <v>41</v>
      </c>
      <c r="W138" s="134">
        <f>$V$138*$K$138</f>
        <v>0</v>
      </c>
      <c r="X138" s="134">
        <v>0</v>
      </c>
      <c r="Y138" s="134">
        <f>$X$138*$K$138</f>
        <v>0</v>
      </c>
      <c r="Z138" s="134">
        <v>0</v>
      </c>
      <c r="AA138" s="135">
        <f>$Z$138*$K$138</f>
        <v>0</v>
      </c>
      <c r="AR138" s="6" t="s">
        <v>148</v>
      </c>
      <c r="AT138" s="6" t="s">
        <v>144</v>
      </c>
      <c r="AU138" s="6" t="s">
        <v>121</v>
      </c>
      <c r="AY138" s="6" t="s">
        <v>143</v>
      </c>
      <c r="BE138" s="85">
        <f>IF($U$138="základná",$N$138,0)</f>
        <v>0</v>
      </c>
      <c r="BF138" s="85">
        <f>IF($U$138="znížená",$N$138,0)</f>
        <v>0</v>
      </c>
      <c r="BG138" s="85">
        <f>IF($U$138="zákl. prenesená",$N$138,0)</f>
        <v>0</v>
      </c>
      <c r="BH138" s="85">
        <f>IF($U$138="zníž. prenesená",$N$138,0)</f>
        <v>0</v>
      </c>
      <c r="BI138" s="85">
        <f>IF($U$138="nulová",$N$138,0)</f>
        <v>0</v>
      </c>
      <c r="BJ138" s="6" t="s">
        <v>121</v>
      </c>
      <c r="BK138" s="85">
        <f>ROUND($L$138*$K$138,2)</f>
        <v>0</v>
      </c>
      <c r="BL138" s="6" t="s">
        <v>148</v>
      </c>
      <c r="BM138" s="6" t="s">
        <v>204</v>
      </c>
    </row>
    <row r="139" spans="2:65" s="6" customFormat="1" ht="15.75" customHeight="1">
      <c r="B139" s="22"/>
      <c r="C139" s="136" t="s">
        <v>205</v>
      </c>
      <c r="D139" s="136" t="s">
        <v>196</v>
      </c>
      <c r="E139" s="137" t="s">
        <v>206</v>
      </c>
      <c r="F139" s="202" t="s">
        <v>207</v>
      </c>
      <c r="G139" s="203"/>
      <c r="H139" s="203"/>
      <c r="I139" s="203"/>
      <c r="J139" s="138" t="s">
        <v>164</v>
      </c>
      <c r="K139" s="139">
        <v>8.949</v>
      </c>
      <c r="L139" s="204">
        <v>0</v>
      </c>
      <c r="M139" s="203"/>
      <c r="N139" s="205">
        <f>ROUND($L$139*$K$139,2)</f>
        <v>0</v>
      </c>
      <c r="O139" s="196"/>
      <c r="P139" s="196"/>
      <c r="Q139" s="196"/>
      <c r="R139" s="23"/>
      <c r="T139" s="133"/>
      <c r="U139" s="29" t="s">
        <v>41</v>
      </c>
      <c r="W139" s="134">
        <f>$V$139*$K$139</f>
        <v>0</v>
      </c>
      <c r="X139" s="134">
        <v>0</v>
      </c>
      <c r="Y139" s="134">
        <f>$X$139*$K$139</f>
        <v>0</v>
      </c>
      <c r="Z139" s="134">
        <v>0</v>
      </c>
      <c r="AA139" s="135">
        <f>$Z$139*$K$139</f>
        <v>0</v>
      </c>
      <c r="AR139" s="6" t="s">
        <v>174</v>
      </c>
      <c r="AT139" s="6" t="s">
        <v>196</v>
      </c>
      <c r="AU139" s="6" t="s">
        <v>121</v>
      </c>
      <c r="AY139" s="6" t="s">
        <v>143</v>
      </c>
      <c r="BE139" s="85">
        <f>IF($U$139="základná",$N$139,0)</f>
        <v>0</v>
      </c>
      <c r="BF139" s="85">
        <f>IF($U$139="znížená",$N$139,0)</f>
        <v>0</v>
      </c>
      <c r="BG139" s="85">
        <f>IF($U$139="zákl. prenesená",$N$139,0)</f>
        <v>0</v>
      </c>
      <c r="BH139" s="85">
        <f>IF($U$139="zníž. prenesená",$N$139,0)</f>
        <v>0</v>
      </c>
      <c r="BI139" s="85">
        <f>IF($U$139="nulová",$N$139,0)</f>
        <v>0</v>
      </c>
      <c r="BJ139" s="6" t="s">
        <v>121</v>
      </c>
      <c r="BK139" s="85">
        <f>ROUND($L$139*$K$139,2)</f>
        <v>0</v>
      </c>
      <c r="BL139" s="6" t="s">
        <v>148</v>
      </c>
      <c r="BM139" s="6" t="s">
        <v>208</v>
      </c>
    </row>
    <row r="140" spans="2:63" s="119" customFormat="1" ht="30.75" customHeight="1">
      <c r="B140" s="120"/>
      <c r="D140" s="128" t="s">
        <v>113</v>
      </c>
      <c r="E140" s="128"/>
      <c r="F140" s="128"/>
      <c r="G140" s="128"/>
      <c r="H140" s="128"/>
      <c r="I140" s="128"/>
      <c r="J140" s="128"/>
      <c r="K140" s="128"/>
      <c r="L140" s="128"/>
      <c r="M140" s="128"/>
      <c r="N140" s="206">
        <f>$BK$140</f>
        <v>0</v>
      </c>
      <c r="O140" s="207"/>
      <c r="P140" s="207"/>
      <c r="Q140" s="207"/>
      <c r="R140" s="123"/>
      <c r="T140" s="124"/>
      <c r="W140" s="125">
        <f>SUM($W$141:$W$146)</f>
        <v>0</v>
      </c>
      <c r="Y140" s="125">
        <f>SUM($Y$141:$Y$146)</f>
        <v>9.19561131</v>
      </c>
      <c r="AA140" s="126">
        <f>SUM($AA$141:$AA$146)</f>
        <v>0</v>
      </c>
      <c r="AR140" s="122" t="s">
        <v>81</v>
      </c>
      <c r="AT140" s="122" t="s">
        <v>73</v>
      </c>
      <c r="AU140" s="122" t="s">
        <v>81</v>
      </c>
      <c r="AY140" s="122" t="s">
        <v>143</v>
      </c>
      <c r="BK140" s="127">
        <f>SUM($BK$141:$BK$146)</f>
        <v>0</v>
      </c>
    </row>
    <row r="141" spans="2:65" s="6" customFormat="1" ht="39" customHeight="1">
      <c r="B141" s="22"/>
      <c r="C141" s="129" t="s">
        <v>209</v>
      </c>
      <c r="D141" s="129" t="s">
        <v>144</v>
      </c>
      <c r="E141" s="130" t="s">
        <v>210</v>
      </c>
      <c r="F141" s="195" t="s">
        <v>211</v>
      </c>
      <c r="G141" s="196"/>
      <c r="H141" s="196"/>
      <c r="I141" s="196"/>
      <c r="J141" s="131" t="s">
        <v>164</v>
      </c>
      <c r="K141" s="132">
        <v>0.987</v>
      </c>
      <c r="L141" s="197">
        <v>0</v>
      </c>
      <c r="M141" s="196"/>
      <c r="N141" s="198">
        <f>ROUND($L$141*$K$141,2)</f>
        <v>0</v>
      </c>
      <c r="O141" s="196"/>
      <c r="P141" s="196"/>
      <c r="Q141" s="196"/>
      <c r="R141" s="23"/>
      <c r="T141" s="133"/>
      <c r="U141" s="29" t="s">
        <v>41</v>
      </c>
      <c r="W141" s="134">
        <f>$V$141*$K$141</f>
        <v>0</v>
      </c>
      <c r="X141" s="134">
        <v>1.665</v>
      </c>
      <c r="Y141" s="134">
        <f>$X$141*$K$141</f>
        <v>1.6433550000000001</v>
      </c>
      <c r="Z141" s="134">
        <v>0</v>
      </c>
      <c r="AA141" s="135">
        <f>$Z$141*$K$141</f>
        <v>0</v>
      </c>
      <c r="AR141" s="6" t="s">
        <v>148</v>
      </c>
      <c r="AT141" s="6" t="s">
        <v>144</v>
      </c>
      <c r="AU141" s="6" t="s">
        <v>121</v>
      </c>
      <c r="AY141" s="6" t="s">
        <v>143</v>
      </c>
      <c r="BE141" s="85">
        <f>IF($U$141="základná",$N$141,0)</f>
        <v>0</v>
      </c>
      <c r="BF141" s="85">
        <f>IF($U$141="znížená",$N$141,0)</f>
        <v>0</v>
      </c>
      <c r="BG141" s="85">
        <f>IF($U$141="zákl. prenesená",$N$141,0)</f>
        <v>0</v>
      </c>
      <c r="BH141" s="85">
        <f>IF($U$141="zníž. prenesená",$N$141,0)</f>
        <v>0</v>
      </c>
      <c r="BI141" s="85">
        <f>IF($U$141="nulová",$N$141,0)</f>
        <v>0</v>
      </c>
      <c r="BJ141" s="6" t="s">
        <v>121</v>
      </c>
      <c r="BK141" s="85">
        <f>ROUND($L$141*$K$141,2)</f>
        <v>0</v>
      </c>
      <c r="BL141" s="6" t="s">
        <v>148</v>
      </c>
      <c r="BM141" s="6" t="s">
        <v>212</v>
      </c>
    </row>
    <row r="142" spans="2:65" s="6" customFormat="1" ht="15.75" customHeight="1">
      <c r="B142" s="22"/>
      <c r="C142" s="129" t="s">
        <v>213</v>
      </c>
      <c r="D142" s="129" t="s">
        <v>144</v>
      </c>
      <c r="E142" s="130" t="s">
        <v>214</v>
      </c>
      <c r="F142" s="195" t="s">
        <v>215</v>
      </c>
      <c r="G142" s="196"/>
      <c r="H142" s="196"/>
      <c r="I142" s="196"/>
      <c r="J142" s="131" t="s">
        <v>147</v>
      </c>
      <c r="K142" s="132">
        <v>90.14</v>
      </c>
      <c r="L142" s="197">
        <v>0</v>
      </c>
      <c r="M142" s="196"/>
      <c r="N142" s="198">
        <f>ROUND($L$142*$K$142,2)</f>
        <v>0</v>
      </c>
      <c r="O142" s="196"/>
      <c r="P142" s="196"/>
      <c r="Q142" s="196"/>
      <c r="R142" s="23"/>
      <c r="T142" s="133"/>
      <c r="U142" s="29" t="s">
        <v>41</v>
      </c>
      <c r="W142" s="134">
        <f>$V$142*$K$142</f>
        <v>0</v>
      </c>
      <c r="X142" s="134">
        <v>0</v>
      </c>
      <c r="Y142" s="134">
        <f>$X$142*$K$142</f>
        <v>0</v>
      </c>
      <c r="Z142" s="134">
        <v>0</v>
      </c>
      <c r="AA142" s="135">
        <f>$Z$142*$K$142</f>
        <v>0</v>
      </c>
      <c r="AR142" s="6" t="s">
        <v>148</v>
      </c>
      <c r="AT142" s="6" t="s">
        <v>144</v>
      </c>
      <c r="AU142" s="6" t="s">
        <v>121</v>
      </c>
      <c r="AY142" s="6" t="s">
        <v>143</v>
      </c>
      <c r="BE142" s="85">
        <f>IF($U$142="základná",$N$142,0)</f>
        <v>0</v>
      </c>
      <c r="BF142" s="85">
        <f>IF($U$142="znížená",$N$142,0)</f>
        <v>0</v>
      </c>
      <c r="BG142" s="85">
        <f>IF($U$142="zákl. prenesená",$N$142,0)</f>
        <v>0</v>
      </c>
      <c r="BH142" s="85">
        <f>IF($U$142="zníž. prenesená",$N$142,0)</f>
        <v>0</v>
      </c>
      <c r="BI142" s="85">
        <f>IF($U$142="nulová",$N$142,0)</f>
        <v>0</v>
      </c>
      <c r="BJ142" s="6" t="s">
        <v>121</v>
      </c>
      <c r="BK142" s="85">
        <f>ROUND($L$142*$K$142,2)</f>
        <v>0</v>
      </c>
      <c r="BL142" s="6" t="s">
        <v>148</v>
      </c>
      <c r="BM142" s="6" t="s">
        <v>216</v>
      </c>
    </row>
    <row r="143" spans="2:65" s="6" customFormat="1" ht="15.75" customHeight="1">
      <c r="B143" s="22"/>
      <c r="C143" s="129" t="s">
        <v>217</v>
      </c>
      <c r="D143" s="129" t="s">
        <v>144</v>
      </c>
      <c r="E143" s="130" t="s">
        <v>218</v>
      </c>
      <c r="F143" s="195" t="s">
        <v>219</v>
      </c>
      <c r="G143" s="196"/>
      <c r="H143" s="196"/>
      <c r="I143" s="196"/>
      <c r="J143" s="131" t="s">
        <v>164</v>
      </c>
      <c r="K143" s="132">
        <v>3.409</v>
      </c>
      <c r="L143" s="197">
        <v>0</v>
      </c>
      <c r="M143" s="196"/>
      <c r="N143" s="198">
        <f>ROUND($L$143*$K$143,2)</f>
        <v>0</v>
      </c>
      <c r="O143" s="196"/>
      <c r="P143" s="196"/>
      <c r="Q143" s="196"/>
      <c r="R143" s="23"/>
      <c r="T143" s="133"/>
      <c r="U143" s="29" t="s">
        <v>41</v>
      </c>
      <c r="W143" s="134">
        <f>$V$143*$K$143</f>
        <v>0</v>
      </c>
      <c r="X143" s="134">
        <v>2.20099</v>
      </c>
      <c r="Y143" s="134">
        <f>$X$143*$K$143</f>
        <v>7.503174909999999</v>
      </c>
      <c r="Z143" s="134">
        <v>0</v>
      </c>
      <c r="AA143" s="135">
        <f>$Z$143*$K$143</f>
        <v>0</v>
      </c>
      <c r="AR143" s="6" t="s">
        <v>148</v>
      </c>
      <c r="AT143" s="6" t="s">
        <v>144</v>
      </c>
      <c r="AU143" s="6" t="s">
        <v>121</v>
      </c>
      <c r="AY143" s="6" t="s">
        <v>143</v>
      </c>
      <c r="BE143" s="85">
        <f>IF($U$143="základná",$N$143,0)</f>
        <v>0</v>
      </c>
      <c r="BF143" s="85">
        <f>IF($U$143="znížená",$N$143,0)</f>
        <v>0</v>
      </c>
      <c r="BG143" s="85">
        <f>IF($U$143="zákl. prenesená",$N$143,0)</f>
        <v>0</v>
      </c>
      <c r="BH143" s="85">
        <f>IF($U$143="zníž. prenesená",$N$143,0)</f>
        <v>0</v>
      </c>
      <c r="BI143" s="85">
        <f>IF($U$143="nulová",$N$143,0)</f>
        <v>0</v>
      </c>
      <c r="BJ143" s="6" t="s">
        <v>121</v>
      </c>
      <c r="BK143" s="85">
        <f>ROUND($L$143*$K$143,2)</f>
        <v>0</v>
      </c>
      <c r="BL143" s="6" t="s">
        <v>148</v>
      </c>
      <c r="BM143" s="6" t="s">
        <v>220</v>
      </c>
    </row>
    <row r="144" spans="2:65" s="6" customFormat="1" ht="27" customHeight="1">
      <c r="B144" s="22"/>
      <c r="C144" s="129" t="s">
        <v>221</v>
      </c>
      <c r="D144" s="129" t="s">
        <v>144</v>
      </c>
      <c r="E144" s="130" t="s">
        <v>222</v>
      </c>
      <c r="F144" s="195" t="s">
        <v>223</v>
      </c>
      <c r="G144" s="196"/>
      <c r="H144" s="196"/>
      <c r="I144" s="196"/>
      <c r="J144" s="131" t="s">
        <v>147</v>
      </c>
      <c r="K144" s="132">
        <v>73.04</v>
      </c>
      <c r="L144" s="197">
        <v>0</v>
      </c>
      <c r="M144" s="196"/>
      <c r="N144" s="198">
        <f>ROUND($L$144*$K$144,2)</f>
        <v>0</v>
      </c>
      <c r="O144" s="196"/>
      <c r="P144" s="196"/>
      <c r="Q144" s="196"/>
      <c r="R144" s="23"/>
      <c r="T144" s="133"/>
      <c r="U144" s="29" t="s">
        <v>41</v>
      </c>
      <c r="W144" s="134">
        <f>$V$144*$K$144</f>
        <v>0</v>
      </c>
      <c r="X144" s="134">
        <v>3E-05</v>
      </c>
      <c r="Y144" s="134">
        <f>$X$144*$K$144</f>
        <v>0.0021912000000000004</v>
      </c>
      <c r="Z144" s="134">
        <v>0</v>
      </c>
      <c r="AA144" s="135">
        <f>$Z$144*$K$144</f>
        <v>0</v>
      </c>
      <c r="AR144" s="6" t="s">
        <v>148</v>
      </c>
      <c r="AT144" s="6" t="s">
        <v>144</v>
      </c>
      <c r="AU144" s="6" t="s">
        <v>121</v>
      </c>
      <c r="AY144" s="6" t="s">
        <v>143</v>
      </c>
      <c r="BE144" s="85">
        <f>IF($U$144="základná",$N$144,0)</f>
        <v>0</v>
      </c>
      <c r="BF144" s="85">
        <f>IF($U$144="znížená",$N$144,0)</f>
        <v>0</v>
      </c>
      <c r="BG144" s="85">
        <f>IF($U$144="zákl. prenesená",$N$144,0)</f>
        <v>0</v>
      </c>
      <c r="BH144" s="85">
        <f>IF($U$144="zníž. prenesená",$N$144,0)</f>
        <v>0</v>
      </c>
      <c r="BI144" s="85">
        <f>IF($U$144="nulová",$N$144,0)</f>
        <v>0</v>
      </c>
      <c r="BJ144" s="6" t="s">
        <v>121</v>
      </c>
      <c r="BK144" s="85">
        <f>ROUND($L$144*$K$144,2)</f>
        <v>0</v>
      </c>
      <c r="BL144" s="6" t="s">
        <v>148</v>
      </c>
      <c r="BM144" s="6" t="s">
        <v>224</v>
      </c>
    </row>
    <row r="145" spans="2:65" s="6" customFormat="1" ht="15.75" customHeight="1">
      <c r="B145" s="22"/>
      <c r="C145" s="136" t="s">
        <v>7</v>
      </c>
      <c r="D145" s="136" t="s">
        <v>196</v>
      </c>
      <c r="E145" s="137" t="s">
        <v>225</v>
      </c>
      <c r="F145" s="202" t="s">
        <v>226</v>
      </c>
      <c r="G145" s="203"/>
      <c r="H145" s="203"/>
      <c r="I145" s="203"/>
      <c r="J145" s="138" t="s">
        <v>147</v>
      </c>
      <c r="K145" s="139">
        <v>74.501</v>
      </c>
      <c r="L145" s="204">
        <v>0</v>
      </c>
      <c r="M145" s="203"/>
      <c r="N145" s="205">
        <f>ROUND($L$145*$K$145,2)</f>
        <v>0</v>
      </c>
      <c r="O145" s="196"/>
      <c r="P145" s="196"/>
      <c r="Q145" s="196"/>
      <c r="R145" s="23"/>
      <c r="T145" s="133"/>
      <c r="U145" s="29" t="s">
        <v>41</v>
      </c>
      <c r="W145" s="134">
        <f>$V$145*$K$145</f>
        <v>0</v>
      </c>
      <c r="X145" s="134">
        <v>0.0004</v>
      </c>
      <c r="Y145" s="134">
        <f>$X$145*$K$145</f>
        <v>0.029800400000000005</v>
      </c>
      <c r="Z145" s="134">
        <v>0</v>
      </c>
      <c r="AA145" s="135">
        <f>$Z$145*$K$145</f>
        <v>0</v>
      </c>
      <c r="AR145" s="6" t="s">
        <v>174</v>
      </c>
      <c r="AT145" s="6" t="s">
        <v>196</v>
      </c>
      <c r="AU145" s="6" t="s">
        <v>121</v>
      </c>
      <c r="AY145" s="6" t="s">
        <v>143</v>
      </c>
      <c r="BE145" s="85">
        <f>IF($U$145="základná",$N$145,0)</f>
        <v>0</v>
      </c>
      <c r="BF145" s="85">
        <f>IF($U$145="znížená",$N$145,0)</f>
        <v>0</v>
      </c>
      <c r="BG145" s="85">
        <f>IF($U$145="zákl. prenesená",$N$145,0)</f>
        <v>0</v>
      </c>
      <c r="BH145" s="85">
        <f>IF($U$145="zníž. prenesená",$N$145,0)</f>
        <v>0</v>
      </c>
      <c r="BI145" s="85">
        <f>IF($U$145="nulová",$N$145,0)</f>
        <v>0</v>
      </c>
      <c r="BJ145" s="6" t="s">
        <v>121</v>
      </c>
      <c r="BK145" s="85">
        <f>ROUND($L$145*$K$145,2)</f>
        <v>0</v>
      </c>
      <c r="BL145" s="6" t="s">
        <v>148</v>
      </c>
      <c r="BM145" s="6" t="s">
        <v>227</v>
      </c>
    </row>
    <row r="146" spans="2:65" s="6" customFormat="1" ht="27" customHeight="1">
      <c r="B146" s="22"/>
      <c r="C146" s="129" t="s">
        <v>228</v>
      </c>
      <c r="D146" s="129" t="s">
        <v>144</v>
      </c>
      <c r="E146" s="130" t="s">
        <v>229</v>
      </c>
      <c r="F146" s="195" t="s">
        <v>230</v>
      </c>
      <c r="G146" s="196"/>
      <c r="H146" s="196"/>
      <c r="I146" s="196"/>
      <c r="J146" s="131" t="s">
        <v>147</v>
      </c>
      <c r="K146" s="132">
        <v>65.73</v>
      </c>
      <c r="L146" s="197">
        <v>0</v>
      </c>
      <c r="M146" s="196"/>
      <c r="N146" s="198">
        <f>ROUND($L$146*$K$146,2)</f>
        <v>0</v>
      </c>
      <c r="O146" s="196"/>
      <c r="P146" s="196"/>
      <c r="Q146" s="196"/>
      <c r="R146" s="23"/>
      <c r="T146" s="133"/>
      <c r="U146" s="29" t="s">
        <v>41</v>
      </c>
      <c r="W146" s="134">
        <f>$V$146*$K$146</f>
        <v>0</v>
      </c>
      <c r="X146" s="134">
        <v>0.00026</v>
      </c>
      <c r="Y146" s="134">
        <f>$X$146*$K$146</f>
        <v>0.0170898</v>
      </c>
      <c r="Z146" s="134">
        <v>0</v>
      </c>
      <c r="AA146" s="135">
        <f>$Z$146*$K$146</f>
        <v>0</v>
      </c>
      <c r="AR146" s="6" t="s">
        <v>148</v>
      </c>
      <c r="AT146" s="6" t="s">
        <v>144</v>
      </c>
      <c r="AU146" s="6" t="s">
        <v>121</v>
      </c>
      <c r="AY146" s="6" t="s">
        <v>143</v>
      </c>
      <c r="BE146" s="85">
        <f>IF($U$146="základná",$N$146,0)</f>
        <v>0</v>
      </c>
      <c r="BF146" s="85">
        <f>IF($U$146="znížená",$N$146,0)</f>
        <v>0</v>
      </c>
      <c r="BG146" s="85">
        <f>IF($U$146="zákl. prenesená",$N$146,0)</f>
        <v>0</v>
      </c>
      <c r="BH146" s="85">
        <f>IF($U$146="zníž. prenesená",$N$146,0)</f>
        <v>0</v>
      </c>
      <c r="BI146" s="85">
        <f>IF($U$146="nulová",$N$146,0)</f>
        <v>0</v>
      </c>
      <c r="BJ146" s="6" t="s">
        <v>121</v>
      </c>
      <c r="BK146" s="85">
        <f>ROUND($L$146*$K$146,2)</f>
        <v>0</v>
      </c>
      <c r="BL146" s="6" t="s">
        <v>148</v>
      </c>
      <c r="BM146" s="6" t="s">
        <v>231</v>
      </c>
    </row>
    <row r="147" spans="2:63" s="119" customFormat="1" ht="30.75" customHeight="1">
      <c r="B147" s="120"/>
      <c r="D147" s="128" t="s">
        <v>114</v>
      </c>
      <c r="E147" s="128"/>
      <c r="F147" s="128"/>
      <c r="G147" s="128"/>
      <c r="H147" s="128"/>
      <c r="I147" s="128"/>
      <c r="J147" s="128"/>
      <c r="K147" s="128"/>
      <c r="L147" s="128"/>
      <c r="M147" s="128"/>
      <c r="N147" s="206">
        <f>$BK$147</f>
        <v>0</v>
      </c>
      <c r="O147" s="207"/>
      <c r="P147" s="207"/>
      <c r="Q147" s="207"/>
      <c r="R147" s="123"/>
      <c r="T147" s="124"/>
      <c r="W147" s="125">
        <f>SUM($W$148:$W$154)</f>
        <v>0</v>
      </c>
      <c r="Y147" s="125">
        <f>SUM($Y$148:$Y$154)</f>
        <v>114.4020282</v>
      </c>
      <c r="AA147" s="126">
        <f>SUM($AA$148:$AA$154)</f>
        <v>0</v>
      </c>
      <c r="AR147" s="122" t="s">
        <v>81</v>
      </c>
      <c r="AT147" s="122" t="s">
        <v>73</v>
      </c>
      <c r="AU147" s="122" t="s">
        <v>81</v>
      </c>
      <c r="AY147" s="122" t="s">
        <v>143</v>
      </c>
      <c r="BK147" s="127">
        <f>SUM($BK$148:$BK$154)</f>
        <v>0</v>
      </c>
    </row>
    <row r="148" spans="2:65" s="6" customFormat="1" ht="27" customHeight="1">
      <c r="B148" s="22"/>
      <c r="C148" s="129" t="s">
        <v>232</v>
      </c>
      <c r="D148" s="129" t="s">
        <v>144</v>
      </c>
      <c r="E148" s="130" t="s">
        <v>233</v>
      </c>
      <c r="F148" s="195" t="s">
        <v>234</v>
      </c>
      <c r="G148" s="196"/>
      <c r="H148" s="196"/>
      <c r="I148" s="196"/>
      <c r="J148" s="131" t="s">
        <v>147</v>
      </c>
      <c r="K148" s="132">
        <v>90.14</v>
      </c>
      <c r="L148" s="197">
        <v>0</v>
      </c>
      <c r="M148" s="196"/>
      <c r="N148" s="198">
        <f>ROUND($L$148*$K$148,2)</f>
        <v>0</v>
      </c>
      <c r="O148" s="196"/>
      <c r="P148" s="196"/>
      <c r="Q148" s="196"/>
      <c r="R148" s="23"/>
      <c r="T148" s="133"/>
      <c r="U148" s="29" t="s">
        <v>41</v>
      </c>
      <c r="W148" s="134">
        <f>$V$148*$K$148</f>
        <v>0</v>
      </c>
      <c r="X148" s="134">
        <v>0.60104</v>
      </c>
      <c r="Y148" s="134">
        <f>$X$148*$K$148</f>
        <v>54.1777456</v>
      </c>
      <c r="Z148" s="134">
        <v>0</v>
      </c>
      <c r="AA148" s="135">
        <f>$Z$148*$K$148</f>
        <v>0</v>
      </c>
      <c r="AR148" s="6" t="s">
        <v>148</v>
      </c>
      <c r="AT148" s="6" t="s">
        <v>144</v>
      </c>
      <c r="AU148" s="6" t="s">
        <v>121</v>
      </c>
      <c r="AY148" s="6" t="s">
        <v>143</v>
      </c>
      <c r="BE148" s="85">
        <f>IF($U$148="základná",$N$148,0)</f>
        <v>0</v>
      </c>
      <c r="BF148" s="85">
        <f>IF($U$148="znížená",$N$148,0)</f>
        <v>0</v>
      </c>
      <c r="BG148" s="85">
        <f>IF($U$148="zákl. prenesená",$N$148,0)</f>
        <v>0</v>
      </c>
      <c r="BH148" s="85">
        <f>IF($U$148="zníž. prenesená",$N$148,0)</f>
        <v>0</v>
      </c>
      <c r="BI148" s="85">
        <f>IF($U$148="nulová",$N$148,0)</f>
        <v>0</v>
      </c>
      <c r="BJ148" s="6" t="s">
        <v>121</v>
      </c>
      <c r="BK148" s="85">
        <f>ROUND($L$148*$K$148,2)</f>
        <v>0</v>
      </c>
      <c r="BL148" s="6" t="s">
        <v>148</v>
      </c>
      <c r="BM148" s="6" t="s">
        <v>235</v>
      </c>
    </row>
    <row r="149" spans="2:65" s="6" customFormat="1" ht="27" customHeight="1">
      <c r="B149" s="22"/>
      <c r="C149" s="129" t="s">
        <v>236</v>
      </c>
      <c r="D149" s="129" t="s">
        <v>144</v>
      </c>
      <c r="E149" s="130" t="s">
        <v>237</v>
      </c>
      <c r="F149" s="195" t="s">
        <v>238</v>
      </c>
      <c r="G149" s="196"/>
      <c r="H149" s="196"/>
      <c r="I149" s="196"/>
      <c r="J149" s="131" t="s">
        <v>147</v>
      </c>
      <c r="K149" s="132">
        <v>65.73</v>
      </c>
      <c r="L149" s="197">
        <v>0</v>
      </c>
      <c r="M149" s="196"/>
      <c r="N149" s="198">
        <f>ROUND($L$149*$K$149,2)</f>
        <v>0</v>
      </c>
      <c r="O149" s="196"/>
      <c r="P149" s="196"/>
      <c r="Q149" s="196"/>
      <c r="R149" s="23"/>
      <c r="T149" s="133"/>
      <c r="U149" s="29" t="s">
        <v>41</v>
      </c>
      <c r="W149" s="134">
        <f>$V$149*$K$149</f>
        <v>0</v>
      </c>
      <c r="X149" s="134">
        <v>0.06185</v>
      </c>
      <c r="Y149" s="134">
        <f>$X$149*$K$149</f>
        <v>4.0654005</v>
      </c>
      <c r="Z149" s="134">
        <v>0</v>
      </c>
      <c r="AA149" s="135">
        <f>$Z$149*$K$149</f>
        <v>0</v>
      </c>
      <c r="AR149" s="6" t="s">
        <v>148</v>
      </c>
      <c r="AT149" s="6" t="s">
        <v>144</v>
      </c>
      <c r="AU149" s="6" t="s">
        <v>121</v>
      </c>
      <c r="AY149" s="6" t="s">
        <v>143</v>
      </c>
      <c r="BE149" s="85">
        <f>IF($U$149="základná",$N$149,0)</f>
        <v>0</v>
      </c>
      <c r="BF149" s="85">
        <f>IF($U$149="znížená",$N$149,0)</f>
        <v>0</v>
      </c>
      <c r="BG149" s="85">
        <f>IF($U$149="zákl. prenesená",$N$149,0)</f>
        <v>0</v>
      </c>
      <c r="BH149" s="85">
        <f>IF($U$149="zníž. prenesená",$N$149,0)</f>
        <v>0</v>
      </c>
      <c r="BI149" s="85">
        <f>IF($U$149="nulová",$N$149,0)</f>
        <v>0</v>
      </c>
      <c r="BJ149" s="6" t="s">
        <v>121</v>
      </c>
      <c r="BK149" s="85">
        <f>ROUND($L$149*$K$149,2)</f>
        <v>0</v>
      </c>
      <c r="BL149" s="6" t="s">
        <v>148</v>
      </c>
      <c r="BM149" s="6" t="s">
        <v>239</v>
      </c>
    </row>
    <row r="150" spans="2:65" s="6" customFormat="1" ht="27" customHeight="1">
      <c r="B150" s="22"/>
      <c r="C150" s="129" t="s">
        <v>240</v>
      </c>
      <c r="D150" s="129" t="s">
        <v>144</v>
      </c>
      <c r="E150" s="130" t="s">
        <v>241</v>
      </c>
      <c r="F150" s="195" t="s">
        <v>242</v>
      </c>
      <c r="G150" s="196"/>
      <c r="H150" s="196"/>
      <c r="I150" s="196"/>
      <c r="J150" s="131" t="s">
        <v>147</v>
      </c>
      <c r="K150" s="132">
        <v>24.41</v>
      </c>
      <c r="L150" s="197">
        <v>0</v>
      </c>
      <c r="M150" s="196"/>
      <c r="N150" s="198">
        <f>ROUND($L$150*$K$150,2)</f>
        <v>0</v>
      </c>
      <c r="O150" s="196"/>
      <c r="P150" s="196"/>
      <c r="Q150" s="196"/>
      <c r="R150" s="23"/>
      <c r="T150" s="133"/>
      <c r="U150" s="29" t="s">
        <v>41</v>
      </c>
      <c r="W150" s="134">
        <f>$V$150*$K$150</f>
        <v>0</v>
      </c>
      <c r="X150" s="134">
        <v>0.08003</v>
      </c>
      <c r="Y150" s="134">
        <f>$X$150*$K$150</f>
        <v>1.9535323</v>
      </c>
      <c r="Z150" s="134">
        <v>0</v>
      </c>
      <c r="AA150" s="135">
        <f>$Z$150*$K$150</f>
        <v>0</v>
      </c>
      <c r="AR150" s="6" t="s">
        <v>148</v>
      </c>
      <c r="AT150" s="6" t="s">
        <v>144</v>
      </c>
      <c r="AU150" s="6" t="s">
        <v>121</v>
      </c>
      <c r="AY150" s="6" t="s">
        <v>143</v>
      </c>
      <c r="BE150" s="85">
        <f>IF($U$150="základná",$N$150,0)</f>
        <v>0</v>
      </c>
      <c r="BF150" s="85">
        <f>IF($U$150="znížená",$N$150,0)</f>
        <v>0</v>
      </c>
      <c r="BG150" s="85">
        <f>IF($U$150="zákl. prenesená",$N$150,0)</f>
        <v>0</v>
      </c>
      <c r="BH150" s="85">
        <f>IF($U$150="zníž. prenesená",$N$150,0)</f>
        <v>0</v>
      </c>
      <c r="BI150" s="85">
        <f>IF($U$150="nulová",$N$150,0)</f>
        <v>0</v>
      </c>
      <c r="BJ150" s="6" t="s">
        <v>121</v>
      </c>
      <c r="BK150" s="85">
        <f>ROUND($L$150*$K$150,2)</f>
        <v>0</v>
      </c>
      <c r="BL150" s="6" t="s">
        <v>148</v>
      </c>
      <c r="BM150" s="6" t="s">
        <v>243</v>
      </c>
    </row>
    <row r="151" spans="2:65" s="6" customFormat="1" ht="39" customHeight="1">
      <c r="B151" s="22"/>
      <c r="C151" s="129" t="s">
        <v>244</v>
      </c>
      <c r="D151" s="129" t="s">
        <v>144</v>
      </c>
      <c r="E151" s="130" t="s">
        <v>245</v>
      </c>
      <c r="F151" s="195" t="s">
        <v>246</v>
      </c>
      <c r="G151" s="196"/>
      <c r="H151" s="196"/>
      <c r="I151" s="196"/>
      <c r="J151" s="131" t="s">
        <v>147</v>
      </c>
      <c r="K151" s="132">
        <v>65.73</v>
      </c>
      <c r="L151" s="197">
        <v>0</v>
      </c>
      <c r="M151" s="196"/>
      <c r="N151" s="198">
        <f>ROUND($L$151*$K$151,2)</f>
        <v>0</v>
      </c>
      <c r="O151" s="196"/>
      <c r="P151" s="196"/>
      <c r="Q151" s="196"/>
      <c r="R151" s="23"/>
      <c r="T151" s="133"/>
      <c r="U151" s="29" t="s">
        <v>41</v>
      </c>
      <c r="W151" s="134">
        <f>$V$151*$K$151</f>
        <v>0</v>
      </c>
      <c r="X151" s="134">
        <v>0.42406</v>
      </c>
      <c r="Y151" s="134">
        <f>$X$151*$K$151</f>
        <v>27.8734638</v>
      </c>
      <c r="Z151" s="134">
        <v>0</v>
      </c>
      <c r="AA151" s="135">
        <f>$Z$151*$K$151</f>
        <v>0</v>
      </c>
      <c r="AR151" s="6" t="s">
        <v>148</v>
      </c>
      <c r="AT151" s="6" t="s">
        <v>144</v>
      </c>
      <c r="AU151" s="6" t="s">
        <v>121</v>
      </c>
      <c r="AY151" s="6" t="s">
        <v>143</v>
      </c>
      <c r="BE151" s="85">
        <f>IF($U$151="základná",$N$151,0)</f>
        <v>0</v>
      </c>
      <c r="BF151" s="85">
        <f>IF($U$151="znížená",$N$151,0)</f>
        <v>0</v>
      </c>
      <c r="BG151" s="85">
        <f>IF($U$151="zákl. prenesená",$N$151,0)</f>
        <v>0</v>
      </c>
      <c r="BH151" s="85">
        <f>IF($U$151="zníž. prenesená",$N$151,0)</f>
        <v>0</v>
      </c>
      <c r="BI151" s="85">
        <f>IF($U$151="nulová",$N$151,0)</f>
        <v>0</v>
      </c>
      <c r="BJ151" s="6" t="s">
        <v>121</v>
      </c>
      <c r="BK151" s="85">
        <f>ROUND($L$151*$K$151,2)</f>
        <v>0</v>
      </c>
      <c r="BL151" s="6" t="s">
        <v>148</v>
      </c>
      <c r="BM151" s="6" t="s">
        <v>247</v>
      </c>
    </row>
    <row r="152" spans="2:65" s="6" customFormat="1" ht="15.75" customHeight="1">
      <c r="B152" s="22"/>
      <c r="C152" s="129" t="s">
        <v>248</v>
      </c>
      <c r="D152" s="129" t="s">
        <v>144</v>
      </c>
      <c r="E152" s="130" t="s">
        <v>249</v>
      </c>
      <c r="F152" s="195" t="s">
        <v>250</v>
      </c>
      <c r="G152" s="196"/>
      <c r="H152" s="196"/>
      <c r="I152" s="196"/>
      <c r="J152" s="131" t="s">
        <v>147</v>
      </c>
      <c r="K152" s="132">
        <v>90.14</v>
      </c>
      <c r="L152" s="197">
        <v>0</v>
      </c>
      <c r="M152" s="196"/>
      <c r="N152" s="198">
        <f>ROUND($L$152*$K$152,2)</f>
        <v>0</v>
      </c>
      <c r="O152" s="196"/>
      <c r="P152" s="196"/>
      <c r="Q152" s="196"/>
      <c r="R152" s="23"/>
      <c r="T152" s="133"/>
      <c r="U152" s="29" t="s">
        <v>41</v>
      </c>
      <c r="W152" s="134">
        <f>$V$152*$K$152</f>
        <v>0</v>
      </c>
      <c r="X152" s="134">
        <v>0.112</v>
      </c>
      <c r="Y152" s="134">
        <f>$X$152*$K$152</f>
        <v>10.09568</v>
      </c>
      <c r="Z152" s="134">
        <v>0</v>
      </c>
      <c r="AA152" s="135">
        <f>$Z$152*$K$152</f>
        <v>0</v>
      </c>
      <c r="AR152" s="6" t="s">
        <v>148</v>
      </c>
      <c r="AT152" s="6" t="s">
        <v>144</v>
      </c>
      <c r="AU152" s="6" t="s">
        <v>121</v>
      </c>
      <c r="AY152" s="6" t="s">
        <v>143</v>
      </c>
      <c r="BE152" s="85">
        <f>IF($U$152="základná",$N$152,0)</f>
        <v>0</v>
      </c>
      <c r="BF152" s="85">
        <f>IF($U$152="znížená",$N$152,0)</f>
        <v>0</v>
      </c>
      <c r="BG152" s="85">
        <f>IF($U$152="zákl. prenesená",$N$152,0)</f>
        <v>0</v>
      </c>
      <c r="BH152" s="85">
        <f>IF($U$152="zníž. prenesená",$N$152,0)</f>
        <v>0</v>
      </c>
      <c r="BI152" s="85">
        <f>IF($U$152="nulová",$N$152,0)</f>
        <v>0</v>
      </c>
      <c r="BJ152" s="6" t="s">
        <v>121</v>
      </c>
      <c r="BK152" s="85">
        <f>ROUND($L$152*$K$152,2)</f>
        <v>0</v>
      </c>
      <c r="BL152" s="6" t="s">
        <v>148</v>
      </c>
      <c r="BM152" s="6" t="s">
        <v>251</v>
      </c>
    </row>
    <row r="153" spans="2:65" s="6" customFormat="1" ht="15.75" customHeight="1">
      <c r="B153" s="22"/>
      <c r="C153" s="136" t="s">
        <v>252</v>
      </c>
      <c r="D153" s="136" t="s">
        <v>196</v>
      </c>
      <c r="E153" s="137" t="s">
        <v>253</v>
      </c>
      <c r="F153" s="202" t="s">
        <v>254</v>
      </c>
      <c r="G153" s="203"/>
      <c r="H153" s="203"/>
      <c r="I153" s="203"/>
      <c r="J153" s="138" t="s">
        <v>147</v>
      </c>
      <c r="K153" s="139">
        <v>69.017</v>
      </c>
      <c r="L153" s="204">
        <v>0</v>
      </c>
      <c r="M153" s="203"/>
      <c r="N153" s="205">
        <f>ROUND($L$153*$K$153,2)</f>
        <v>0</v>
      </c>
      <c r="O153" s="196"/>
      <c r="P153" s="196"/>
      <c r="Q153" s="196"/>
      <c r="R153" s="23"/>
      <c r="T153" s="133"/>
      <c r="U153" s="29" t="s">
        <v>41</v>
      </c>
      <c r="W153" s="134">
        <f>$V$153*$K$153</f>
        <v>0</v>
      </c>
      <c r="X153" s="134">
        <v>0.184</v>
      </c>
      <c r="Y153" s="134">
        <f>$X$153*$K$153</f>
        <v>12.699127999999998</v>
      </c>
      <c r="Z153" s="134">
        <v>0</v>
      </c>
      <c r="AA153" s="135">
        <f>$Z$153*$K$153</f>
        <v>0</v>
      </c>
      <c r="AR153" s="6" t="s">
        <v>174</v>
      </c>
      <c r="AT153" s="6" t="s">
        <v>196</v>
      </c>
      <c r="AU153" s="6" t="s">
        <v>121</v>
      </c>
      <c r="AY153" s="6" t="s">
        <v>143</v>
      </c>
      <c r="BE153" s="85">
        <f>IF($U$153="základná",$N$153,0)</f>
        <v>0</v>
      </c>
      <c r="BF153" s="85">
        <f>IF($U$153="znížená",$N$153,0)</f>
        <v>0</v>
      </c>
      <c r="BG153" s="85">
        <f>IF($U$153="zákl. prenesená",$N$153,0)</f>
        <v>0</v>
      </c>
      <c r="BH153" s="85">
        <f>IF($U$153="zníž. prenesená",$N$153,0)</f>
        <v>0</v>
      </c>
      <c r="BI153" s="85">
        <f>IF($U$153="nulová",$N$153,0)</f>
        <v>0</v>
      </c>
      <c r="BJ153" s="6" t="s">
        <v>121</v>
      </c>
      <c r="BK153" s="85">
        <f>ROUND($L$153*$K$153,2)</f>
        <v>0</v>
      </c>
      <c r="BL153" s="6" t="s">
        <v>148</v>
      </c>
      <c r="BM153" s="6" t="s">
        <v>255</v>
      </c>
    </row>
    <row r="154" spans="2:65" s="6" customFormat="1" ht="15.75" customHeight="1">
      <c r="B154" s="22"/>
      <c r="C154" s="136" t="s">
        <v>256</v>
      </c>
      <c r="D154" s="136" t="s">
        <v>196</v>
      </c>
      <c r="E154" s="137" t="s">
        <v>257</v>
      </c>
      <c r="F154" s="202" t="s">
        <v>258</v>
      </c>
      <c r="G154" s="203"/>
      <c r="H154" s="203"/>
      <c r="I154" s="203"/>
      <c r="J154" s="138" t="s">
        <v>147</v>
      </c>
      <c r="K154" s="139">
        <v>25.631</v>
      </c>
      <c r="L154" s="204">
        <v>0</v>
      </c>
      <c r="M154" s="203"/>
      <c r="N154" s="205">
        <f>ROUND($L$154*$K$154,2)</f>
        <v>0</v>
      </c>
      <c r="O154" s="196"/>
      <c r="P154" s="196"/>
      <c r="Q154" s="196"/>
      <c r="R154" s="23"/>
      <c r="T154" s="133"/>
      <c r="U154" s="29" t="s">
        <v>41</v>
      </c>
      <c r="W154" s="134">
        <f>$V$154*$K$154</f>
        <v>0</v>
      </c>
      <c r="X154" s="134">
        <v>0.138</v>
      </c>
      <c r="Y154" s="134">
        <f>$X$154*$K$154</f>
        <v>3.537078</v>
      </c>
      <c r="Z154" s="134">
        <v>0</v>
      </c>
      <c r="AA154" s="135">
        <f>$Z$154*$K$154</f>
        <v>0</v>
      </c>
      <c r="AR154" s="6" t="s">
        <v>174</v>
      </c>
      <c r="AT154" s="6" t="s">
        <v>196</v>
      </c>
      <c r="AU154" s="6" t="s">
        <v>121</v>
      </c>
      <c r="AY154" s="6" t="s">
        <v>143</v>
      </c>
      <c r="BE154" s="85">
        <f>IF($U$154="základná",$N$154,0)</f>
        <v>0</v>
      </c>
      <c r="BF154" s="85">
        <f>IF($U$154="znížená",$N$154,0)</f>
        <v>0</v>
      </c>
      <c r="BG154" s="85">
        <f>IF($U$154="zákl. prenesená",$N$154,0)</f>
        <v>0</v>
      </c>
      <c r="BH154" s="85">
        <f>IF($U$154="zníž. prenesená",$N$154,0)</f>
        <v>0</v>
      </c>
      <c r="BI154" s="85">
        <f>IF($U$154="nulová",$N$154,0)</f>
        <v>0</v>
      </c>
      <c r="BJ154" s="6" t="s">
        <v>121</v>
      </c>
      <c r="BK154" s="85">
        <f>ROUND($L$154*$K$154,2)</f>
        <v>0</v>
      </c>
      <c r="BL154" s="6" t="s">
        <v>148</v>
      </c>
      <c r="BM154" s="6" t="s">
        <v>259</v>
      </c>
    </row>
    <row r="155" spans="2:63" s="119" customFormat="1" ht="30.75" customHeight="1">
      <c r="B155" s="120"/>
      <c r="D155" s="128" t="s">
        <v>115</v>
      </c>
      <c r="E155" s="128"/>
      <c r="F155" s="128"/>
      <c r="G155" s="128"/>
      <c r="H155" s="128"/>
      <c r="I155" s="128"/>
      <c r="J155" s="128"/>
      <c r="K155" s="128"/>
      <c r="L155" s="128"/>
      <c r="M155" s="128"/>
      <c r="N155" s="206">
        <f>$BK$155</f>
        <v>0</v>
      </c>
      <c r="O155" s="207"/>
      <c r="P155" s="207"/>
      <c r="Q155" s="207"/>
      <c r="R155" s="123"/>
      <c r="T155" s="124"/>
      <c r="W155" s="125">
        <f>SUM($W$156:$W$163)</f>
        <v>0</v>
      </c>
      <c r="Y155" s="125">
        <f>SUM($Y$156:$Y$163)</f>
        <v>19.028507310000002</v>
      </c>
      <c r="AA155" s="126">
        <f>SUM($AA$156:$AA$163)</f>
        <v>0</v>
      </c>
      <c r="AR155" s="122" t="s">
        <v>81</v>
      </c>
      <c r="AT155" s="122" t="s">
        <v>73</v>
      </c>
      <c r="AU155" s="122" t="s">
        <v>81</v>
      </c>
      <c r="AY155" s="122" t="s">
        <v>143</v>
      </c>
      <c r="BK155" s="127">
        <f>SUM($BK$156:$BK$163)</f>
        <v>0</v>
      </c>
    </row>
    <row r="156" spans="2:65" s="6" customFormat="1" ht="27" customHeight="1">
      <c r="B156" s="22"/>
      <c r="C156" s="129" t="s">
        <v>260</v>
      </c>
      <c r="D156" s="129" t="s">
        <v>144</v>
      </c>
      <c r="E156" s="130" t="s">
        <v>261</v>
      </c>
      <c r="F156" s="195" t="s">
        <v>262</v>
      </c>
      <c r="G156" s="196"/>
      <c r="H156" s="196"/>
      <c r="I156" s="196"/>
      <c r="J156" s="131" t="s">
        <v>159</v>
      </c>
      <c r="K156" s="132">
        <v>101.63</v>
      </c>
      <c r="L156" s="197">
        <v>0</v>
      </c>
      <c r="M156" s="196"/>
      <c r="N156" s="198">
        <f>ROUND($L$156*$K$156,2)</f>
        <v>0</v>
      </c>
      <c r="O156" s="196"/>
      <c r="P156" s="196"/>
      <c r="Q156" s="196"/>
      <c r="R156" s="23"/>
      <c r="T156" s="133"/>
      <c r="U156" s="29" t="s">
        <v>41</v>
      </c>
      <c r="W156" s="134">
        <f>$V$156*$K$156</f>
        <v>0</v>
      </c>
      <c r="X156" s="134">
        <v>0.09793</v>
      </c>
      <c r="Y156" s="134">
        <f>$X$156*$K$156</f>
        <v>9.9526259</v>
      </c>
      <c r="Z156" s="134">
        <v>0</v>
      </c>
      <c r="AA156" s="135">
        <f>$Z$156*$K$156</f>
        <v>0</v>
      </c>
      <c r="AR156" s="6" t="s">
        <v>148</v>
      </c>
      <c r="AT156" s="6" t="s">
        <v>144</v>
      </c>
      <c r="AU156" s="6" t="s">
        <v>121</v>
      </c>
      <c r="AY156" s="6" t="s">
        <v>143</v>
      </c>
      <c r="BE156" s="85">
        <f>IF($U$156="základná",$N$156,0)</f>
        <v>0</v>
      </c>
      <c r="BF156" s="85">
        <f>IF($U$156="znížená",$N$156,0)</f>
        <v>0</v>
      </c>
      <c r="BG156" s="85">
        <f>IF($U$156="zákl. prenesená",$N$156,0)</f>
        <v>0</v>
      </c>
      <c r="BH156" s="85">
        <f>IF($U$156="zníž. prenesená",$N$156,0)</f>
        <v>0</v>
      </c>
      <c r="BI156" s="85">
        <f>IF($U$156="nulová",$N$156,0)</f>
        <v>0</v>
      </c>
      <c r="BJ156" s="6" t="s">
        <v>121</v>
      </c>
      <c r="BK156" s="85">
        <f>ROUND($L$156*$K$156,2)</f>
        <v>0</v>
      </c>
      <c r="BL156" s="6" t="s">
        <v>148</v>
      </c>
      <c r="BM156" s="6" t="s">
        <v>263</v>
      </c>
    </row>
    <row r="157" spans="2:65" s="6" customFormat="1" ht="15.75" customHeight="1">
      <c r="B157" s="22"/>
      <c r="C157" s="136" t="s">
        <v>264</v>
      </c>
      <c r="D157" s="136" t="s">
        <v>196</v>
      </c>
      <c r="E157" s="137" t="s">
        <v>265</v>
      </c>
      <c r="F157" s="202" t="s">
        <v>266</v>
      </c>
      <c r="G157" s="203"/>
      <c r="H157" s="203"/>
      <c r="I157" s="203"/>
      <c r="J157" s="138" t="s">
        <v>267</v>
      </c>
      <c r="K157" s="139">
        <v>102.646</v>
      </c>
      <c r="L157" s="204">
        <v>0</v>
      </c>
      <c r="M157" s="203"/>
      <c r="N157" s="205">
        <f>ROUND($L$157*$K$157,2)</f>
        <v>0</v>
      </c>
      <c r="O157" s="196"/>
      <c r="P157" s="196"/>
      <c r="Q157" s="196"/>
      <c r="R157" s="23"/>
      <c r="T157" s="133"/>
      <c r="U157" s="29" t="s">
        <v>41</v>
      </c>
      <c r="W157" s="134">
        <f>$V$157*$K$157</f>
        <v>0</v>
      </c>
      <c r="X157" s="134">
        <v>0.023</v>
      </c>
      <c r="Y157" s="134">
        <f>$X$157*$K$157</f>
        <v>2.360858</v>
      </c>
      <c r="Z157" s="134">
        <v>0</v>
      </c>
      <c r="AA157" s="135">
        <f>$Z$157*$K$157</f>
        <v>0</v>
      </c>
      <c r="AR157" s="6" t="s">
        <v>174</v>
      </c>
      <c r="AT157" s="6" t="s">
        <v>196</v>
      </c>
      <c r="AU157" s="6" t="s">
        <v>121</v>
      </c>
      <c r="AY157" s="6" t="s">
        <v>143</v>
      </c>
      <c r="BE157" s="85">
        <f>IF($U$157="základná",$N$157,0)</f>
        <v>0</v>
      </c>
      <c r="BF157" s="85">
        <f>IF($U$157="znížená",$N$157,0)</f>
        <v>0</v>
      </c>
      <c r="BG157" s="85">
        <f>IF($U$157="zákl. prenesená",$N$157,0)</f>
        <v>0</v>
      </c>
      <c r="BH157" s="85">
        <f>IF($U$157="zníž. prenesená",$N$157,0)</f>
        <v>0</v>
      </c>
      <c r="BI157" s="85">
        <f>IF($U$157="nulová",$N$157,0)</f>
        <v>0</v>
      </c>
      <c r="BJ157" s="6" t="s">
        <v>121</v>
      </c>
      <c r="BK157" s="85">
        <f>ROUND($L$157*$K$157,2)</f>
        <v>0</v>
      </c>
      <c r="BL157" s="6" t="s">
        <v>148</v>
      </c>
      <c r="BM157" s="6" t="s">
        <v>268</v>
      </c>
    </row>
    <row r="158" spans="2:65" s="6" customFormat="1" ht="27" customHeight="1">
      <c r="B158" s="22"/>
      <c r="C158" s="129" t="s">
        <v>269</v>
      </c>
      <c r="D158" s="129" t="s">
        <v>144</v>
      </c>
      <c r="E158" s="130" t="s">
        <v>270</v>
      </c>
      <c r="F158" s="195" t="s">
        <v>271</v>
      </c>
      <c r="G158" s="196"/>
      <c r="H158" s="196"/>
      <c r="I158" s="196"/>
      <c r="J158" s="131" t="s">
        <v>164</v>
      </c>
      <c r="K158" s="132">
        <v>3.049</v>
      </c>
      <c r="L158" s="197">
        <v>0</v>
      </c>
      <c r="M158" s="196"/>
      <c r="N158" s="198">
        <f>ROUND($L$158*$K$158,2)</f>
        <v>0</v>
      </c>
      <c r="O158" s="196"/>
      <c r="P158" s="196"/>
      <c r="Q158" s="196"/>
      <c r="R158" s="23"/>
      <c r="T158" s="133"/>
      <c r="U158" s="29" t="s">
        <v>41</v>
      </c>
      <c r="W158" s="134">
        <f>$V$158*$K$158</f>
        <v>0</v>
      </c>
      <c r="X158" s="134">
        <v>2.20109</v>
      </c>
      <c r="Y158" s="134">
        <f>$X$158*$K$158</f>
        <v>6.711123410000001</v>
      </c>
      <c r="Z158" s="134">
        <v>0</v>
      </c>
      <c r="AA158" s="135">
        <f>$Z$158*$K$158</f>
        <v>0</v>
      </c>
      <c r="AR158" s="6" t="s">
        <v>148</v>
      </c>
      <c r="AT158" s="6" t="s">
        <v>144</v>
      </c>
      <c r="AU158" s="6" t="s">
        <v>121</v>
      </c>
      <c r="AY158" s="6" t="s">
        <v>143</v>
      </c>
      <c r="BE158" s="85">
        <f>IF($U$158="základná",$N$158,0)</f>
        <v>0</v>
      </c>
      <c r="BF158" s="85">
        <f>IF($U$158="znížená",$N$158,0)</f>
        <v>0</v>
      </c>
      <c r="BG158" s="85">
        <f>IF($U$158="zákl. prenesená",$N$158,0)</f>
        <v>0</v>
      </c>
      <c r="BH158" s="85">
        <f>IF($U$158="zníž. prenesená",$N$158,0)</f>
        <v>0</v>
      </c>
      <c r="BI158" s="85">
        <f>IF($U$158="nulová",$N$158,0)</f>
        <v>0</v>
      </c>
      <c r="BJ158" s="6" t="s">
        <v>121</v>
      </c>
      <c r="BK158" s="85">
        <f>ROUND($L$158*$K$158,2)</f>
        <v>0</v>
      </c>
      <c r="BL158" s="6" t="s">
        <v>148</v>
      </c>
      <c r="BM158" s="6" t="s">
        <v>272</v>
      </c>
    </row>
    <row r="159" spans="2:65" s="6" customFormat="1" ht="39" customHeight="1">
      <c r="B159" s="22"/>
      <c r="C159" s="129" t="s">
        <v>273</v>
      </c>
      <c r="D159" s="129" t="s">
        <v>144</v>
      </c>
      <c r="E159" s="130" t="s">
        <v>274</v>
      </c>
      <c r="F159" s="195" t="s">
        <v>275</v>
      </c>
      <c r="G159" s="196"/>
      <c r="H159" s="196"/>
      <c r="I159" s="196"/>
      <c r="J159" s="131" t="s">
        <v>267</v>
      </c>
      <c r="K159" s="132">
        <v>26</v>
      </c>
      <c r="L159" s="197">
        <v>0</v>
      </c>
      <c r="M159" s="196"/>
      <c r="N159" s="198">
        <f>ROUND($L$159*$K$159,2)</f>
        <v>0</v>
      </c>
      <c r="O159" s="196"/>
      <c r="P159" s="196"/>
      <c r="Q159" s="196"/>
      <c r="R159" s="23"/>
      <c r="T159" s="133"/>
      <c r="U159" s="29" t="s">
        <v>41</v>
      </c>
      <c r="W159" s="134">
        <f>$V$159*$K$159</f>
        <v>0</v>
      </c>
      <c r="X159" s="134">
        <v>0.00015</v>
      </c>
      <c r="Y159" s="134">
        <f>$X$159*$K$159</f>
        <v>0.0039</v>
      </c>
      <c r="Z159" s="134">
        <v>0</v>
      </c>
      <c r="AA159" s="135">
        <f>$Z$159*$K$159</f>
        <v>0</v>
      </c>
      <c r="AR159" s="6" t="s">
        <v>148</v>
      </c>
      <c r="AT159" s="6" t="s">
        <v>144</v>
      </c>
      <c r="AU159" s="6" t="s">
        <v>121</v>
      </c>
      <c r="AY159" s="6" t="s">
        <v>143</v>
      </c>
      <c r="BE159" s="85">
        <f>IF($U$159="základná",$N$159,0)</f>
        <v>0</v>
      </c>
      <c r="BF159" s="85">
        <f>IF($U$159="znížená",$N$159,0)</f>
        <v>0</v>
      </c>
      <c r="BG159" s="85">
        <f>IF($U$159="zákl. prenesená",$N$159,0)</f>
        <v>0</v>
      </c>
      <c r="BH159" s="85">
        <f>IF($U$159="zníž. prenesená",$N$159,0)</f>
        <v>0</v>
      </c>
      <c r="BI159" s="85">
        <f>IF($U$159="nulová",$N$159,0)</f>
        <v>0</v>
      </c>
      <c r="BJ159" s="6" t="s">
        <v>121</v>
      </c>
      <c r="BK159" s="85">
        <f>ROUND($L$159*$K$159,2)</f>
        <v>0</v>
      </c>
      <c r="BL159" s="6" t="s">
        <v>148</v>
      </c>
      <c r="BM159" s="6" t="s">
        <v>276</v>
      </c>
    </row>
    <row r="160" spans="2:65" s="6" customFormat="1" ht="15.75" customHeight="1">
      <c r="B160" s="22"/>
      <c r="C160" s="136" t="s">
        <v>277</v>
      </c>
      <c r="D160" s="136" t="s">
        <v>196</v>
      </c>
      <c r="E160" s="137" t="s">
        <v>278</v>
      </c>
      <c r="F160" s="202" t="s">
        <v>279</v>
      </c>
      <c r="G160" s="203"/>
      <c r="H160" s="203"/>
      <c r="I160" s="203"/>
      <c r="J160" s="138" t="s">
        <v>199</v>
      </c>
      <c r="K160" s="139">
        <v>56.511</v>
      </c>
      <c r="L160" s="204">
        <v>0</v>
      </c>
      <c r="M160" s="203"/>
      <c r="N160" s="205">
        <f>ROUND($L$160*$K$160,2)</f>
        <v>0</v>
      </c>
      <c r="O160" s="196"/>
      <c r="P160" s="196"/>
      <c r="Q160" s="196"/>
      <c r="R160" s="23"/>
      <c r="T160" s="133"/>
      <c r="U160" s="29" t="s">
        <v>41</v>
      </c>
      <c r="W160" s="134">
        <f>$V$160*$K$160</f>
        <v>0</v>
      </c>
      <c r="X160" s="134">
        <v>0</v>
      </c>
      <c r="Y160" s="134">
        <f>$X$160*$K$160</f>
        <v>0</v>
      </c>
      <c r="Z160" s="134">
        <v>0</v>
      </c>
      <c r="AA160" s="135">
        <f>$Z$160*$K$160</f>
        <v>0</v>
      </c>
      <c r="AR160" s="6" t="s">
        <v>174</v>
      </c>
      <c r="AT160" s="6" t="s">
        <v>196</v>
      </c>
      <c r="AU160" s="6" t="s">
        <v>121</v>
      </c>
      <c r="AY160" s="6" t="s">
        <v>143</v>
      </c>
      <c r="BE160" s="85">
        <f>IF($U$160="základná",$N$160,0)</f>
        <v>0</v>
      </c>
      <c r="BF160" s="85">
        <f>IF($U$160="znížená",$N$160,0)</f>
        <v>0</v>
      </c>
      <c r="BG160" s="85">
        <f>IF($U$160="zákl. prenesená",$N$160,0)</f>
        <v>0</v>
      </c>
      <c r="BH160" s="85">
        <f>IF($U$160="zníž. prenesená",$N$160,0)</f>
        <v>0</v>
      </c>
      <c r="BI160" s="85">
        <f>IF($U$160="nulová",$N$160,0)</f>
        <v>0</v>
      </c>
      <c r="BJ160" s="6" t="s">
        <v>121</v>
      </c>
      <c r="BK160" s="85">
        <f>ROUND($L$160*$K$160,2)</f>
        <v>0</v>
      </c>
      <c r="BL160" s="6" t="s">
        <v>148</v>
      </c>
      <c r="BM160" s="6" t="s">
        <v>280</v>
      </c>
    </row>
    <row r="161" spans="2:65" s="6" customFormat="1" ht="27" customHeight="1">
      <c r="B161" s="22"/>
      <c r="C161" s="129" t="s">
        <v>281</v>
      </c>
      <c r="D161" s="129" t="s">
        <v>144</v>
      </c>
      <c r="E161" s="130" t="s">
        <v>282</v>
      </c>
      <c r="F161" s="195" t="s">
        <v>283</v>
      </c>
      <c r="G161" s="196"/>
      <c r="H161" s="196"/>
      <c r="I161" s="196"/>
      <c r="J161" s="131" t="s">
        <v>189</v>
      </c>
      <c r="K161" s="132">
        <v>11.849</v>
      </c>
      <c r="L161" s="197">
        <v>0</v>
      </c>
      <c r="M161" s="196"/>
      <c r="N161" s="198">
        <f>ROUND($L$161*$K$161,2)</f>
        <v>0</v>
      </c>
      <c r="O161" s="196"/>
      <c r="P161" s="196"/>
      <c r="Q161" s="196"/>
      <c r="R161" s="23"/>
      <c r="T161" s="133"/>
      <c r="U161" s="29" t="s">
        <v>41</v>
      </c>
      <c r="W161" s="134">
        <f>$V$161*$K$161</f>
        <v>0</v>
      </c>
      <c r="X161" s="134">
        <v>0</v>
      </c>
      <c r="Y161" s="134">
        <f>$X$161*$K$161</f>
        <v>0</v>
      </c>
      <c r="Z161" s="134">
        <v>0</v>
      </c>
      <c r="AA161" s="135">
        <f>$Z$161*$K$161</f>
        <v>0</v>
      </c>
      <c r="AR161" s="6" t="s">
        <v>148</v>
      </c>
      <c r="AT161" s="6" t="s">
        <v>144</v>
      </c>
      <c r="AU161" s="6" t="s">
        <v>121</v>
      </c>
      <c r="AY161" s="6" t="s">
        <v>143</v>
      </c>
      <c r="BE161" s="85">
        <f>IF($U$161="základná",$N$161,0)</f>
        <v>0</v>
      </c>
      <c r="BF161" s="85">
        <f>IF($U$161="znížená",$N$161,0)</f>
        <v>0</v>
      </c>
      <c r="BG161" s="85">
        <f>IF($U$161="zákl. prenesená",$N$161,0)</f>
        <v>0</v>
      </c>
      <c r="BH161" s="85">
        <f>IF($U$161="zníž. prenesená",$N$161,0)</f>
        <v>0</v>
      </c>
      <c r="BI161" s="85">
        <f>IF($U$161="nulová",$N$161,0)</f>
        <v>0</v>
      </c>
      <c r="BJ161" s="6" t="s">
        <v>121</v>
      </c>
      <c r="BK161" s="85">
        <f>ROUND($L$161*$K$161,2)</f>
        <v>0</v>
      </c>
      <c r="BL161" s="6" t="s">
        <v>148</v>
      </c>
      <c r="BM161" s="6" t="s">
        <v>284</v>
      </c>
    </row>
    <row r="162" spans="2:65" s="6" customFormat="1" ht="27" customHeight="1">
      <c r="B162" s="22"/>
      <c r="C162" s="129" t="s">
        <v>285</v>
      </c>
      <c r="D162" s="129" t="s">
        <v>144</v>
      </c>
      <c r="E162" s="130" t="s">
        <v>286</v>
      </c>
      <c r="F162" s="195" t="s">
        <v>287</v>
      </c>
      <c r="G162" s="196"/>
      <c r="H162" s="196"/>
      <c r="I162" s="196"/>
      <c r="J162" s="131" t="s">
        <v>189</v>
      </c>
      <c r="K162" s="132">
        <v>11.849</v>
      </c>
      <c r="L162" s="197">
        <v>0</v>
      </c>
      <c r="M162" s="196"/>
      <c r="N162" s="198">
        <f>ROUND($L$162*$K$162,2)</f>
        <v>0</v>
      </c>
      <c r="O162" s="196"/>
      <c r="P162" s="196"/>
      <c r="Q162" s="196"/>
      <c r="R162" s="23"/>
      <c r="T162" s="133"/>
      <c r="U162" s="29" t="s">
        <v>41</v>
      </c>
      <c r="W162" s="134">
        <f>$V$162*$K$162</f>
        <v>0</v>
      </c>
      <c r="X162" s="134">
        <v>0</v>
      </c>
      <c r="Y162" s="134">
        <f>$X$162*$K$162</f>
        <v>0</v>
      </c>
      <c r="Z162" s="134">
        <v>0</v>
      </c>
      <c r="AA162" s="135">
        <f>$Z$162*$K$162</f>
        <v>0</v>
      </c>
      <c r="AR162" s="6" t="s">
        <v>148</v>
      </c>
      <c r="AT162" s="6" t="s">
        <v>144</v>
      </c>
      <c r="AU162" s="6" t="s">
        <v>121</v>
      </c>
      <c r="AY162" s="6" t="s">
        <v>143</v>
      </c>
      <c r="BE162" s="85">
        <f>IF($U$162="základná",$N$162,0)</f>
        <v>0</v>
      </c>
      <c r="BF162" s="85">
        <f>IF($U$162="znížená",$N$162,0)</f>
        <v>0</v>
      </c>
      <c r="BG162" s="85">
        <f>IF($U$162="zákl. prenesená",$N$162,0)</f>
        <v>0</v>
      </c>
      <c r="BH162" s="85">
        <f>IF($U$162="zníž. prenesená",$N$162,0)</f>
        <v>0</v>
      </c>
      <c r="BI162" s="85">
        <f>IF($U$162="nulová",$N$162,0)</f>
        <v>0</v>
      </c>
      <c r="BJ162" s="6" t="s">
        <v>121</v>
      </c>
      <c r="BK162" s="85">
        <f>ROUND($L$162*$K$162,2)</f>
        <v>0</v>
      </c>
      <c r="BL162" s="6" t="s">
        <v>148</v>
      </c>
      <c r="BM162" s="6" t="s">
        <v>288</v>
      </c>
    </row>
    <row r="163" spans="2:65" s="6" customFormat="1" ht="27" customHeight="1">
      <c r="B163" s="22"/>
      <c r="C163" s="129" t="s">
        <v>289</v>
      </c>
      <c r="D163" s="129" t="s">
        <v>144</v>
      </c>
      <c r="E163" s="130" t="s">
        <v>290</v>
      </c>
      <c r="F163" s="195" t="s">
        <v>291</v>
      </c>
      <c r="G163" s="196"/>
      <c r="H163" s="196"/>
      <c r="I163" s="196"/>
      <c r="J163" s="131" t="s">
        <v>189</v>
      </c>
      <c r="K163" s="132">
        <v>11.849</v>
      </c>
      <c r="L163" s="197">
        <v>0</v>
      </c>
      <c r="M163" s="196"/>
      <c r="N163" s="198">
        <f>ROUND($L$163*$K$163,2)</f>
        <v>0</v>
      </c>
      <c r="O163" s="196"/>
      <c r="P163" s="196"/>
      <c r="Q163" s="196"/>
      <c r="R163" s="23"/>
      <c r="T163" s="133"/>
      <c r="U163" s="29" t="s">
        <v>41</v>
      </c>
      <c r="W163" s="134">
        <f>$V$163*$K$163</f>
        <v>0</v>
      </c>
      <c r="X163" s="134">
        <v>0</v>
      </c>
      <c r="Y163" s="134">
        <f>$X$163*$K$163</f>
        <v>0</v>
      </c>
      <c r="Z163" s="134">
        <v>0</v>
      </c>
      <c r="AA163" s="135">
        <f>$Z$163*$K$163</f>
        <v>0</v>
      </c>
      <c r="AR163" s="6" t="s">
        <v>148</v>
      </c>
      <c r="AT163" s="6" t="s">
        <v>144</v>
      </c>
      <c r="AU163" s="6" t="s">
        <v>121</v>
      </c>
      <c r="AY163" s="6" t="s">
        <v>143</v>
      </c>
      <c r="BE163" s="85">
        <f>IF($U$163="základná",$N$163,0)</f>
        <v>0</v>
      </c>
      <c r="BF163" s="85">
        <f>IF($U$163="znížená",$N$163,0)</f>
        <v>0</v>
      </c>
      <c r="BG163" s="85">
        <f>IF($U$163="zákl. prenesená",$N$163,0)</f>
        <v>0</v>
      </c>
      <c r="BH163" s="85">
        <f>IF($U$163="zníž. prenesená",$N$163,0)</f>
        <v>0</v>
      </c>
      <c r="BI163" s="85">
        <f>IF($U$163="nulová",$N$163,0)</f>
        <v>0</v>
      </c>
      <c r="BJ163" s="6" t="s">
        <v>121</v>
      </c>
      <c r="BK163" s="85">
        <f>ROUND($L$163*$K$163,2)</f>
        <v>0</v>
      </c>
      <c r="BL163" s="6" t="s">
        <v>148</v>
      </c>
      <c r="BM163" s="6" t="s">
        <v>292</v>
      </c>
    </row>
    <row r="164" spans="2:63" s="119" customFormat="1" ht="37.5" customHeight="1">
      <c r="B164" s="120"/>
      <c r="D164" s="121" t="s">
        <v>116</v>
      </c>
      <c r="E164" s="121"/>
      <c r="F164" s="121"/>
      <c r="G164" s="121"/>
      <c r="H164" s="121"/>
      <c r="I164" s="121"/>
      <c r="J164" s="121"/>
      <c r="K164" s="121"/>
      <c r="L164" s="121"/>
      <c r="M164" s="121"/>
      <c r="N164" s="208">
        <f>$BK$164</f>
        <v>0</v>
      </c>
      <c r="O164" s="207"/>
      <c r="P164" s="207"/>
      <c r="Q164" s="207"/>
      <c r="R164" s="123"/>
      <c r="T164" s="124"/>
      <c r="W164" s="125">
        <f>$W$165</f>
        <v>0</v>
      </c>
      <c r="Y164" s="125">
        <f>$Y$165</f>
        <v>0</v>
      </c>
      <c r="AA164" s="126">
        <f>$AA$165</f>
        <v>0</v>
      </c>
      <c r="AR164" s="122" t="s">
        <v>121</v>
      </c>
      <c r="AT164" s="122" t="s">
        <v>73</v>
      </c>
      <c r="AU164" s="122" t="s">
        <v>74</v>
      </c>
      <c r="AY164" s="122" t="s">
        <v>143</v>
      </c>
      <c r="BK164" s="127">
        <f>$BK$165</f>
        <v>0</v>
      </c>
    </row>
    <row r="165" spans="2:63" s="119" customFormat="1" ht="21" customHeight="1">
      <c r="B165" s="120"/>
      <c r="D165" s="128" t="s">
        <v>117</v>
      </c>
      <c r="E165" s="128"/>
      <c r="F165" s="128"/>
      <c r="G165" s="128"/>
      <c r="H165" s="128"/>
      <c r="I165" s="128"/>
      <c r="J165" s="128"/>
      <c r="K165" s="128"/>
      <c r="L165" s="128"/>
      <c r="M165" s="128"/>
      <c r="N165" s="206">
        <f>$BK$165</f>
        <v>0</v>
      </c>
      <c r="O165" s="207"/>
      <c r="P165" s="207"/>
      <c r="Q165" s="207"/>
      <c r="R165" s="123"/>
      <c r="T165" s="124"/>
      <c r="W165" s="125">
        <f>SUM($W$166:$W$171)</f>
        <v>0</v>
      </c>
      <c r="Y165" s="125">
        <f>SUM($Y$166:$Y$171)</f>
        <v>0</v>
      </c>
      <c r="AA165" s="126">
        <f>SUM($AA$166:$AA$171)</f>
        <v>0</v>
      </c>
      <c r="AR165" s="122" t="s">
        <v>121</v>
      </c>
      <c r="AT165" s="122" t="s">
        <v>73</v>
      </c>
      <c r="AU165" s="122" t="s">
        <v>81</v>
      </c>
      <c r="AY165" s="122" t="s">
        <v>143</v>
      </c>
      <c r="BK165" s="127">
        <f>SUM($BK$166:$BK$171)</f>
        <v>0</v>
      </c>
    </row>
    <row r="166" spans="2:65" s="6" customFormat="1" ht="27" customHeight="1">
      <c r="B166" s="22"/>
      <c r="C166" s="129" t="s">
        <v>293</v>
      </c>
      <c r="D166" s="129" t="s">
        <v>144</v>
      </c>
      <c r="E166" s="130" t="s">
        <v>294</v>
      </c>
      <c r="F166" s="195" t="s">
        <v>295</v>
      </c>
      <c r="G166" s="196"/>
      <c r="H166" s="196"/>
      <c r="I166" s="196"/>
      <c r="J166" s="131" t="s">
        <v>159</v>
      </c>
      <c r="K166" s="132">
        <v>36.975</v>
      </c>
      <c r="L166" s="197">
        <v>0</v>
      </c>
      <c r="M166" s="196"/>
      <c r="N166" s="198">
        <f>ROUND($L$166*$K$166,2)</f>
        <v>0</v>
      </c>
      <c r="O166" s="196"/>
      <c r="P166" s="196"/>
      <c r="Q166" s="196"/>
      <c r="R166" s="23"/>
      <c r="T166" s="133"/>
      <c r="U166" s="29" t="s">
        <v>41</v>
      </c>
      <c r="W166" s="134">
        <f>$V$166*$K$166</f>
        <v>0</v>
      </c>
      <c r="X166" s="134">
        <v>0</v>
      </c>
      <c r="Y166" s="134">
        <f>$X$166*$K$166</f>
        <v>0</v>
      </c>
      <c r="Z166" s="134">
        <v>0</v>
      </c>
      <c r="AA166" s="135">
        <f>$Z$166*$K$166</f>
        <v>0</v>
      </c>
      <c r="AR166" s="6" t="s">
        <v>209</v>
      </c>
      <c r="AT166" s="6" t="s">
        <v>144</v>
      </c>
      <c r="AU166" s="6" t="s">
        <v>121</v>
      </c>
      <c r="AY166" s="6" t="s">
        <v>143</v>
      </c>
      <c r="BE166" s="85">
        <f>IF($U$166="základná",$N$166,0)</f>
        <v>0</v>
      </c>
      <c r="BF166" s="85">
        <f>IF($U$166="znížená",$N$166,0)</f>
        <v>0</v>
      </c>
      <c r="BG166" s="85">
        <f>IF($U$166="zákl. prenesená",$N$166,0)</f>
        <v>0</v>
      </c>
      <c r="BH166" s="85">
        <f>IF($U$166="zníž. prenesená",$N$166,0)</f>
        <v>0</v>
      </c>
      <c r="BI166" s="85">
        <f>IF($U$166="nulová",$N$166,0)</f>
        <v>0</v>
      </c>
      <c r="BJ166" s="6" t="s">
        <v>121</v>
      </c>
      <c r="BK166" s="85">
        <f>ROUND($L$166*$K$166,2)</f>
        <v>0</v>
      </c>
      <c r="BL166" s="6" t="s">
        <v>209</v>
      </c>
      <c r="BM166" s="6" t="s">
        <v>296</v>
      </c>
    </row>
    <row r="167" spans="2:65" s="6" customFormat="1" ht="15.75" customHeight="1">
      <c r="B167" s="22"/>
      <c r="C167" s="136" t="s">
        <v>297</v>
      </c>
      <c r="D167" s="136" t="s">
        <v>196</v>
      </c>
      <c r="E167" s="137" t="s">
        <v>298</v>
      </c>
      <c r="F167" s="202" t="s">
        <v>299</v>
      </c>
      <c r="G167" s="203"/>
      <c r="H167" s="203"/>
      <c r="I167" s="203"/>
      <c r="J167" s="138" t="s">
        <v>199</v>
      </c>
      <c r="K167" s="139">
        <v>390.559</v>
      </c>
      <c r="L167" s="204">
        <v>0</v>
      </c>
      <c r="M167" s="203"/>
      <c r="N167" s="205">
        <f>ROUND($L$167*$K$167,2)</f>
        <v>0</v>
      </c>
      <c r="O167" s="196"/>
      <c r="P167" s="196"/>
      <c r="Q167" s="196"/>
      <c r="R167" s="23"/>
      <c r="T167" s="133"/>
      <c r="U167" s="29" t="s">
        <v>41</v>
      </c>
      <c r="W167" s="134">
        <f>$V$167*$K$167</f>
        <v>0</v>
      </c>
      <c r="X167" s="134">
        <v>0</v>
      </c>
      <c r="Y167" s="134">
        <f>$X$167*$K$167</f>
        <v>0</v>
      </c>
      <c r="Z167" s="134">
        <v>0</v>
      </c>
      <c r="AA167" s="135">
        <f>$Z$167*$K$167</f>
        <v>0</v>
      </c>
      <c r="AR167" s="6" t="s">
        <v>273</v>
      </c>
      <c r="AT167" s="6" t="s">
        <v>196</v>
      </c>
      <c r="AU167" s="6" t="s">
        <v>121</v>
      </c>
      <c r="AY167" s="6" t="s">
        <v>143</v>
      </c>
      <c r="BE167" s="85">
        <f>IF($U$167="základná",$N$167,0)</f>
        <v>0</v>
      </c>
      <c r="BF167" s="85">
        <f>IF($U$167="znížená",$N$167,0)</f>
        <v>0</v>
      </c>
      <c r="BG167" s="85">
        <f>IF($U$167="zákl. prenesená",$N$167,0)</f>
        <v>0</v>
      </c>
      <c r="BH167" s="85">
        <f>IF($U$167="zníž. prenesená",$N$167,0)</f>
        <v>0</v>
      </c>
      <c r="BI167" s="85">
        <f>IF($U$167="nulová",$N$167,0)</f>
        <v>0</v>
      </c>
      <c r="BJ167" s="6" t="s">
        <v>121</v>
      </c>
      <c r="BK167" s="85">
        <f>ROUND($L$167*$K$167,2)</f>
        <v>0</v>
      </c>
      <c r="BL167" s="6" t="s">
        <v>209</v>
      </c>
      <c r="BM167" s="6" t="s">
        <v>300</v>
      </c>
    </row>
    <row r="168" spans="2:65" s="6" customFormat="1" ht="27" customHeight="1">
      <c r="B168" s="22"/>
      <c r="C168" s="136" t="s">
        <v>301</v>
      </c>
      <c r="D168" s="136" t="s">
        <v>196</v>
      </c>
      <c r="E168" s="137" t="s">
        <v>302</v>
      </c>
      <c r="F168" s="202" t="s">
        <v>303</v>
      </c>
      <c r="G168" s="203"/>
      <c r="H168" s="203"/>
      <c r="I168" s="203"/>
      <c r="J168" s="138" t="s">
        <v>267</v>
      </c>
      <c r="K168" s="139">
        <v>2</v>
      </c>
      <c r="L168" s="204">
        <v>0</v>
      </c>
      <c r="M168" s="203"/>
      <c r="N168" s="205">
        <f>ROUND($L$168*$K$168,2)</f>
        <v>0</v>
      </c>
      <c r="O168" s="196"/>
      <c r="P168" s="196"/>
      <c r="Q168" s="196"/>
      <c r="R168" s="23"/>
      <c r="T168" s="133"/>
      <c r="U168" s="29" t="s">
        <v>41</v>
      </c>
      <c r="W168" s="134">
        <f>$V$168*$K$168</f>
        <v>0</v>
      </c>
      <c r="X168" s="134">
        <v>0</v>
      </c>
      <c r="Y168" s="134">
        <f>$X$168*$K$168</f>
        <v>0</v>
      </c>
      <c r="Z168" s="134">
        <v>0</v>
      </c>
      <c r="AA168" s="135">
        <f>$Z$168*$K$168</f>
        <v>0</v>
      </c>
      <c r="AR168" s="6" t="s">
        <v>174</v>
      </c>
      <c r="AT168" s="6" t="s">
        <v>196</v>
      </c>
      <c r="AU168" s="6" t="s">
        <v>121</v>
      </c>
      <c r="AY168" s="6" t="s">
        <v>143</v>
      </c>
      <c r="BE168" s="85">
        <f>IF($U$168="základná",$N$168,0)</f>
        <v>0</v>
      </c>
      <c r="BF168" s="85">
        <f>IF($U$168="znížená",$N$168,0)</f>
        <v>0</v>
      </c>
      <c r="BG168" s="85">
        <f>IF($U$168="zákl. prenesená",$N$168,0)</f>
        <v>0</v>
      </c>
      <c r="BH168" s="85">
        <f>IF($U$168="zníž. prenesená",$N$168,0)</f>
        <v>0</v>
      </c>
      <c r="BI168" s="85">
        <f>IF($U$168="nulová",$N$168,0)</f>
        <v>0</v>
      </c>
      <c r="BJ168" s="6" t="s">
        <v>121</v>
      </c>
      <c r="BK168" s="85">
        <f>ROUND($L$168*$K$168,2)</f>
        <v>0</v>
      </c>
      <c r="BL168" s="6" t="s">
        <v>148</v>
      </c>
      <c r="BM168" s="6" t="s">
        <v>304</v>
      </c>
    </row>
    <row r="169" spans="2:65" s="6" customFormat="1" ht="15.75" customHeight="1">
      <c r="B169" s="22"/>
      <c r="C169" s="136" t="s">
        <v>305</v>
      </c>
      <c r="D169" s="136" t="s">
        <v>196</v>
      </c>
      <c r="E169" s="137" t="s">
        <v>306</v>
      </c>
      <c r="F169" s="202" t="s">
        <v>307</v>
      </c>
      <c r="G169" s="203"/>
      <c r="H169" s="203"/>
      <c r="I169" s="203"/>
      <c r="J169" s="138" t="s">
        <v>267</v>
      </c>
      <c r="K169" s="139">
        <v>1</v>
      </c>
      <c r="L169" s="204">
        <v>0</v>
      </c>
      <c r="M169" s="203"/>
      <c r="N169" s="205">
        <f>ROUND($L$169*$K$169,2)</f>
        <v>0</v>
      </c>
      <c r="O169" s="196"/>
      <c r="P169" s="196"/>
      <c r="Q169" s="196"/>
      <c r="R169" s="23"/>
      <c r="T169" s="133"/>
      <c r="U169" s="29" t="s">
        <v>41</v>
      </c>
      <c r="W169" s="134">
        <f>$V$169*$K$169</f>
        <v>0</v>
      </c>
      <c r="X169" s="134">
        <v>0</v>
      </c>
      <c r="Y169" s="134">
        <f>$X$169*$K$169</f>
        <v>0</v>
      </c>
      <c r="Z169" s="134">
        <v>0</v>
      </c>
      <c r="AA169" s="135">
        <f>$Z$169*$K$169</f>
        <v>0</v>
      </c>
      <c r="AR169" s="6" t="s">
        <v>174</v>
      </c>
      <c r="AT169" s="6" t="s">
        <v>196</v>
      </c>
      <c r="AU169" s="6" t="s">
        <v>121</v>
      </c>
      <c r="AY169" s="6" t="s">
        <v>143</v>
      </c>
      <c r="BE169" s="85">
        <f>IF($U$169="základná",$N$169,0)</f>
        <v>0</v>
      </c>
      <c r="BF169" s="85">
        <f>IF($U$169="znížená",$N$169,0)</f>
        <v>0</v>
      </c>
      <c r="BG169" s="85">
        <f>IF($U$169="zákl. prenesená",$N$169,0)</f>
        <v>0</v>
      </c>
      <c r="BH169" s="85">
        <f>IF($U$169="zníž. prenesená",$N$169,0)</f>
        <v>0</v>
      </c>
      <c r="BI169" s="85">
        <f>IF($U$169="nulová",$N$169,0)</f>
        <v>0</v>
      </c>
      <c r="BJ169" s="6" t="s">
        <v>121</v>
      </c>
      <c r="BK169" s="85">
        <f>ROUND($L$169*$K$169,2)</f>
        <v>0</v>
      </c>
      <c r="BL169" s="6" t="s">
        <v>148</v>
      </c>
      <c r="BM169" s="6" t="s">
        <v>308</v>
      </c>
    </row>
    <row r="170" spans="2:65" s="6" customFormat="1" ht="27" customHeight="1">
      <c r="B170" s="22"/>
      <c r="C170" s="136" t="s">
        <v>309</v>
      </c>
      <c r="D170" s="136" t="s">
        <v>196</v>
      </c>
      <c r="E170" s="137" t="s">
        <v>310</v>
      </c>
      <c r="F170" s="202" t="s">
        <v>311</v>
      </c>
      <c r="G170" s="203"/>
      <c r="H170" s="203"/>
      <c r="I170" s="203"/>
      <c r="J170" s="138" t="s">
        <v>267</v>
      </c>
      <c r="K170" s="139">
        <v>1</v>
      </c>
      <c r="L170" s="204">
        <v>0</v>
      </c>
      <c r="M170" s="203"/>
      <c r="N170" s="205">
        <f>ROUND($L$170*$K$170,2)</f>
        <v>0</v>
      </c>
      <c r="O170" s="196"/>
      <c r="P170" s="196"/>
      <c r="Q170" s="196"/>
      <c r="R170" s="23"/>
      <c r="T170" s="133"/>
      <c r="U170" s="29" t="s">
        <v>41</v>
      </c>
      <c r="W170" s="134">
        <f>$V$170*$K$170</f>
        <v>0</v>
      </c>
      <c r="X170" s="134">
        <v>0</v>
      </c>
      <c r="Y170" s="134">
        <f>$X$170*$K$170</f>
        <v>0</v>
      </c>
      <c r="Z170" s="134">
        <v>0</v>
      </c>
      <c r="AA170" s="135">
        <f>$Z$170*$K$170</f>
        <v>0</v>
      </c>
      <c r="AR170" s="6" t="s">
        <v>174</v>
      </c>
      <c r="AT170" s="6" t="s">
        <v>196</v>
      </c>
      <c r="AU170" s="6" t="s">
        <v>121</v>
      </c>
      <c r="AY170" s="6" t="s">
        <v>143</v>
      </c>
      <c r="BE170" s="85">
        <f>IF($U$170="základná",$N$170,0)</f>
        <v>0</v>
      </c>
      <c r="BF170" s="85">
        <f>IF($U$170="znížená",$N$170,0)</f>
        <v>0</v>
      </c>
      <c r="BG170" s="85">
        <f>IF($U$170="zákl. prenesená",$N$170,0)</f>
        <v>0</v>
      </c>
      <c r="BH170" s="85">
        <f>IF($U$170="zníž. prenesená",$N$170,0)</f>
        <v>0</v>
      </c>
      <c r="BI170" s="85">
        <f>IF($U$170="nulová",$N$170,0)</f>
        <v>0</v>
      </c>
      <c r="BJ170" s="6" t="s">
        <v>121</v>
      </c>
      <c r="BK170" s="85">
        <f>ROUND($L$170*$K$170,2)</f>
        <v>0</v>
      </c>
      <c r="BL170" s="6" t="s">
        <v>148</v>
      </c>
      <c r="BM170" s="6" t="s">
        <v>312</v>
      </c>
    </row>
    <row r="171" spans="2:65" s="6" customFormat="1" ht="27" customHeight="1">
      <c r="B171" s="22"/>
      <c r="C171" s="129" t="s">
        <v>313</v>
      </c>
      <c r="D171" s="129" t="s">
        <v>144</v>
      </c>
      <c r="E171" s="130" t="s">
        <v>314</v>
      </c>
      <c r="F171" s="195" t="s">
        <v>315</v>
      </c>
      <c r="G171" s="196"/>
      <c r="H171" s="196"/>
      <c r="I171" s="196"/>
      <c r="J171" s="131" t="s">
        <v>316</v>
      </c>
      <c r="K171" s="140">
        <v>0</v>
      </c>
      <c r="L171" s="197">
        <v>0</v>
      </c>
      <c r="M171" s="196"/>
      <c r="N171" s="198">
        <f>ROUND($L$171*$K$171,2)</f>
        <v>0</v>
      </c>
      <c r="O171" s="196"/>
      <c r="P171" s="196"/>
      <c r="Q171" s="196"/>
      <c r="R171" s="23"/>
      <c r="T171" s="133"/>
      <c r="U171" s="29" t="s">
        <v>41</v>
      </c>
      <c r="W171" s="134">
        <f>$V$171*$K$171</f>
        <v>0</v>
      </c>
      <c r="X171" s="134">
        <v>0</v>
      </c>
      <c r="Y171" s="134">
        <f>$X$171*$K$171</f>
        <v>0</v>
      </c>
      <c r="Z171" s="134">
        <v>0</v>
      </c>
      <c r="AA171" s="135">
        <f>$Z$171*$K$171</f>
        <v>0</v>
      </c>
      <c r="AR171" s="6" t="s">
        <v>209</v>
      </c>
      <c r="AT171" s="6" t="s">
        <v>144</v>
      </c>
      <c r="AU171" s="6" t="s">
        <v>121</v>
      </c>
      <c r="AY171" s="6" t="s">
        <v>143</v>
      </c>
      <c r="BE171" s="85">
        <f>IF($U$171="základná",$N$171,0)</f>
        <v>0</v>
      </c>
      <c r="BF171" s="85">
        <f>IF($U$171="znížená",$N$171,0)</f>
        <v>0</v>
      </c>
      <c r="BG171" s="85">
        <f>IF($U$171="zákl. prenesená",$N$171,0)</f>
        <v>0</v>
      </c>
      <c r="BH171" s="85">
        <f>IF($U$171="zníž. prenesená",$N$171,0)</f>
        <v>0</v>
      </c>
      <c r="BI171" s="85">
        <f>IF($U$171="nulová",$N$171,0)</f>
        <v>0</v>
      </c>
      <c r="BJ171" s="6" t="s">
        <v>121</v>
      </c>
      <c r="BK171" s="85">
        <f>ROUND($L$171*$K$171,2)</f>
        <v>0</v>
      </c>
      <c r="BL171" s="6" t="s">
        <v>209</v>
      </c>
      <c r="BM171" s="6" t="s">
        <v>317</v>
      </c>
    </row>
    <row r="172" spans="2:63" s="6" customFormat="1" ht="51" customHeight="1">
      <c r="B172" s="22"/>
      <c r="D172" s="121" t="s">
        <v>318</v>
      </c>
      <c r="N172" s="208">
        <f>$BK$172</f>
        <v>0</v>
      </c>
      <c r="O172" s="152"/>
      <c r="P172" s="152"/>
      <c r="Q172" s="152"/>
      <c r="R172" s="23"/>
      <c r="T172" s="141"/>
      <c r="U172" s="41"/>
      <c r="V172" s="41"/>
      <c r="W172" s="41"/>
      <c r="X172" s="41"/>
      <c r="Y172" s="41"/>
      <c r="Z172" s="41"/>
      <c r="AA172" s="43"/>
      <c r="AT172" s="6" t="s">
        <v>73</v>
      </c>
      <c r="AU172" s="6" t="s">
        <v>74</v>
      </c>
      <c r="AY172" s="6" t="s">
        <v>319</v>
      </c>
      <c r="BK172" s="85">
        <v>0</v>
      </c>
    </row>
    <row r="173" spans="2:18" s="6" customFormat="1" ht="7.5" customHeight="1">
      <c r="B173" s="44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6"/>
    </row>
    <row r="174" s="2" customFormat="1" ht="14.25" customHeight="1"/>
  </sheetData>
  <sheetProtection/>
  <mergeCells count="204">
    <mergeCell ref="N172:Q172"/>
    <mergeCell ref="H1:K1"/>
    <mergeCell ref="S2:AC2"/>
    <mergeCell ref="F171:I171"/>
    <mergeCell ref="L171:M171"/>
    <mergeCell ref="N171:Q171"/>
    <mergeCell ref="N122:Q122"/>
    <mergeCell ref="N123:Q123"/>
    <mergeCell ref="N124:Q124"/>
    <mergeCell ref="N140:Q140"/>
    <mergeCell ref="N147:Q147"/>
    <mergeCell ref="N155:Q155"/>
    <mergeCell ref="N164:Q164"/>
    <mergeCell ref="F169:I169"/>
    <mergeCell ref="L169:M169"/>
    <mergeCell ref="N169:Q169"/>
    <mergeCell ref="F163:I163"/>
    <mergeCell ref="L163:M163"/>
    <mergeCell ref="N163:Q163"/>
    <mergeCell ref="F166:I166"/>
    <mergeCell ref="F170:I170"/>
    <mergeCell ref="L170:M170"/>
    <mergeCell ref="N170:Q170"/>
    <mergeCell ref="F167:I167"/>
    <mergeCell ref="L167:M167"/>
    <mergeCell ref="N167:Q167"/>
    <mergeCell ref="F168:I168"/>
    <mergeCell ref="L168:M168"/>
    <mergeCell ref="N168:Q168"/>
    <mergeCell ref="L166:M166"/>
    <mergeCell ref="N166:Q166"/>
    <mergeCell ref="N165:Q165"/>
    <mergeCell ref="F161:I161"/>
    <mergeCell ref="L161:M161"/>
    <mergeCell ref="N161:Q161"/>
    <mergeCell ref="F162:I162"/>
    <mergeCell ref="L162:M162"/>
    <mergeCell ref="N162:Q162"/>
    <mergeCell ref="F159:I159"/>
    <mergeCell ref="L159:M159"/>
    <mergeCell ref="N159:Q159"/>
    <mergeCell ref="F160:I160"/>
    <mergeCell ref="L160:M160"/>
    <mergeCell ref="N160:Q160"/>
    <mergeCell ref="F157:I157"/>
    <mergeCell ref="L157:M157"/>
    <mergeCell ref="N157:Q157"/>
    <mergeCell ref="F158:I158"/>
    <mergeCell ref="L158:M158"/>
    <mergeCell ref="N158:Q158"/>
    <mergeCell ref="F154:I154"/>
    <mergeCell ref="L154:M154"/>
    <mergeCell ref="N154:Q154"/>
    <mergeCell ref="F156:I156"/>
    <mergeCell ref="L156:M156"/>
    <mergeCell ref="N156:Q156"/>
    <mergeCell ref="F152:I152"/>
    <mergeCell ref="L152:M152"/>
    <mergeCell ref="N152:Q152"/>
    <mergeCell ref="F153:I153"/>
    <mergeCell ref="L153:M153"/>
    <mergeCell ref="N153:Q153"/>
    <mergeCell ref="F150:I150"/>
    <mergeCell ref="L150:M150"/>
    <mergeCell ref="N150:Q150"/>
    <mergeCell ref="F151:I151"/>
    <mergeCell ref="L151:M151"/>
    <mergeCell ref="N151:Q151"/>
    <mergeCell ref="F148:I148"/>
    <mergeCell ref="L148:M148"/>
    <mergeCell ref="N148:Q148"/>
    <mergeCell ref="F149:I149"/>
    <mergeCell ref="L149:M149"/>
    <mergeCell ref="N149:Q149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8:I138"/>
    <mergeCell ref="L138:M138"/>
    <mergeCell ref="N138:Q138"/>
    <mergeCell ref="F139:I139"/>
    <mergeCell ref="L139:M139"/>
    <mergeCell ref="N139:Q139"/>
    <mergeCell ref="F136:I136"/>
    <mergeCell ref="L136:M136"/>
    <mergeCell ref="N136:Q136"/>
    <mergeCell ref="F137:I137"/>
    <mergeCell ref="L137:M137"/>
    <mergeCell ref="N137:Q137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M116:P116"/>
    <mergeCell ref="M118:Q118"/>
    <mergeCell ref="M119:Q119"/>
    <mergeCell ref="F121:I121"/>
    <mergeCell ref="L121:M121"/>
    <mergeCell ref="N121:Q121"/>
    <mergeCell ref="D101:H101"/>
    <mergeCell ref="N101:Q101"/>
    <mergeCell ref="F125:I125"/>
    <mergeCell ref="L125:M125"/>
    <mergeCell ref="N125:Q125"/>
    <mergeCell ref="N103:Q103"/>
    <mergeCell ref="L105:Q105"/>
    <mergeCell ref="C111:Q111"/>
    <mergeCell ref="F113:P113"/>
    <mergeCell ref="F114:P114"/>
    <mergeCell ref="D98:H98"/>
    <mergeCell ref="N98:Q98"/>
    <mergeCell ref="D99:H99"/>
    <mergeCell ref="N99:Q99"/>
    <mergeCell ref="D100:H100"/>
    <mergeCell ref="N100:Q100"/>
    <mergeCell ref="N86:Q86"/>
    <mergeCell ref="N88:Q88"/>
    <mergeCell ref="N89:Q89"/>
    <mergeCell ref="N90:Q90"/>
    <mergeCell ref="N91:Q91"/>
    <mergeCell ref="D102:H102"/>
    <mergeCell ref="N102:Q102"/>
    <mergeCell ref="N94:Q94"/>
    <mergeCell ref="N95:Q95"/>
    <mergeCell ref="N97:Q97"/>
    <mergeCell ref="H36:J36"/>
    <mergeCell ref="M36:P36"/>
    <mergeCell ref="N92:Q92"/>
    <mergeCell ref="N93:Q93"/>
    <mergeCell ref="F78:P78"/>
    <mergeCell ref="F79:P79"/>
    <mergeCell ref="M81:P81"/>
    <mergeCell ref="M83:Q83"/>
    <mergeCell ref="M84:Q84"/>
    <mergeCell ref="C86:G86"/>
    <mergeCell ref="L38:P38"/>
    <mergeCell ref="C76:Q76"/>
    <mergeCell ref="H32:J32"/>
    <mergeCell ref="M32:P32"/>
    <mergeCell ref="H33:J33"/>
    <mergeCell ref="M33:P33"/>
    <mergeCell ref="H34:J34"/>
    <mergeCell ref="M34:P34"/>
    <mergeCell ref="H35:J35"/>
    <mergeCell ref="M35:P35"/>
    <mergeCell ref="O12:P12"/>
    <mergeCell ref="O14:P14"/>
    <mergeCell ref="O20:P20"/>
    <mergeCell ref="O21:P21"/>
    <mergeCell ref="E24:L24"/>
    <mergeCell ref="M27:P27"/>
    <mergeCell ref="E15:L15"/>
    <mergeCell ref="O15:P15"/>
    <mergeCell ref="O17:P17"/>
    <mergeCell ref="O18:P18"/>
    <mergeCell ref="M28:P28"/>
    <mergeCell ref="M30:P30"/>
    <mergeCell ref="O9:P9"/>
    <mergeCell ref="O11:P11"/>
    <mergeCell ref="C2:Q2"/>
    <mergeCell ref="C4:Q4"/>
    <mergeCell ref="F6:P6"/>
    <mergeCell ref="F7:P7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1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47"/>
      <c r="B1" s="144"/>
      <c r="C1" s="144"/>
      <c r="D1" s="145" t="s">
        <v>1</v>
      </c>
      <c r="E1" s="144"/>
      <c r="F1" s="146" t="s">
        <v>331</v>
      </c>
      <c r="G1" s="146"/>
      <c r="H1" s="209" t="s">
        <v>332</v>
      </c>
      <c r="I1" s="209"/>
      <c r="J1" s="209"/>
      <c r="K1" s="209"/>
      <c r="L1" s="146" t="s">
        <v>333</v>
      </c>
      <c r="M1" s="144"/>
      <c r="N1" s="144"/>
      <c r="O1" s="145" t="s">
        <v>101</v>
      </c>
      <c r="P1" s="144"/>
      <c r="Q1" s="144"/>
      <c r="R1" s="144"/>
      <c r="S1" s="146" t="s">
        <v>334</v>
      </c>
      <c r="T1" s="146"/>
      <c r="U1" s="147"/>
      <c r="V1" s="147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48" t="s">
        <v>4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S2" s="182" t="s">
        <v>5</v>
      </c>
      <c r="T2" s="149"/>
      <c r="U2" s="149"/>
      <c r="V2" s="149"/>
      <c r="W2" s="149"/>
      <c r="X2" s="149"/>
      <c r="Y2" s="149"/>
      <c r="Z2" s="149"/>
      <c r="AA2" s="149"/>
      <c r="AB2" s="149"/>
      <c r="AC2" s="149"/>
      <c r="AT2" s="2" t="s">
        <v>85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74</v>
      </c>
    </row>
    <row r="4" spans="2:46" s="2" customFormat="1" ht="37.5" customHeight="1">
      <c r="B4" s="10"/>
      <c r="C4" s="150" t="s">
        <v>102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1"/>
      <c r="T4" s="12" t="s">
        <v>9</v>
      </c>
      <c r="AT4" s="2" t="s">
        <v>3</v>
      </c>
    </row>
    <row r="5" spans="2:18" s="2" customFormat="1" ht="7.5" customHeight="1">
      <c r="B5" s="10"/>
      <c r="R5" s="11"/>
    </row>
    <row r="6" spans="2:18" s="2" customFormat="1" ht="26.25" customHeight="1">
      <c r="B6" s="10"/>
      <c r="D6" s="17" t="s">
        <v>15</v>
      </c>
      <c r="F6" s="186" t="str">
        <f>'Rekapitulácia stavby'!$K$6</f>
        <v>Návrh pietneho miesta Cintorín Necpaly v Prievidzi</v>
      </c>
      <c r="G6" s="149"/>
      <c r="H6" s="149"/>
      <c r="I6" s="149"/>
      <c r="J6" s="149"/>
      <c r="K6" s="149"/>
      <c r="L6" s="149"/>
      <c r="M6" s="149"/>
      <c r="N6" s="149"/>
      <c r="O6" s="149"/>
      <c r="P6" s="149"/>
      <c r="R6" s="11"/>
    </row>
    <row r="7" spans="2:18" s="6" customFormat="1" ht="33.75" customHeight="1">
      <c r="B7" s="22"/>
      <c r="D7" s="16" t="s">
        <v>103</v>
      </c>
      <c r="F7" s="155" t="s">
        <v>320</v>
      </c>
      <c r="G7" s="152"/>
      <c r="H7" s="152"/>
      <c r="I7" s="152"/>
      <c r="J7" s="152"/>
      <c r="K7" s="152"/>
      <c r="L7" s="152"/>
      <c r="M7" s="152"/>
      <c r="N7" s="152"/>
      <c r="O7" s="152"/>
      <c r="P7" s="152"/>
      <c r="R7" s="23"/>
    </row>
    <row r="8" spans="2:18" s="6" customFormat="1" ht="15" customHeight="1">
      <c r="B8" s="22"/>
      <c r="D8" s="17" t="s">
        <v>16</v>
      </c>
      <c r="F8" s="15"/>
      <c r="M8" s="17" t="s">
        <v>17</v>
      </c>
      <c r="O8" s="15"/>
      <c r="R8" s="23"/>
    </row>
    <row r="9" spans="2:18" s="6" customFormat="1" ht="15" customHeight="1">
      <c r="B9" s="22"/>
      <c r="D9" s="17" t="s">
        <v>18</v>
      </c>
      <c r="F9" s="15" t="s">
        <v>19</v>
      </c>
      <c r="M9" s="17" t="s">
        <v>20</v>
      </c>
      <c r="O9" s="185" t="str">
        <f>'Rekapitulácia stavby'!$AN$8</f>
        <v>23.05.2015</v>
      </c>
      <c r="P9" s="152"/>
      <c r="R9" s="23"/>
    </row>
    <row r="10" spans="2:18" s="6" customFormat="1" ht="12" customHeight="1">
      <c r="B10" s="22"/>
      <c r="R10" s="23"/>
    </row>
    <row r="11" spans="2:18" s="6" customFormat="1" ht="15" customHeight="1">
      <c r="B11" s="22"/>
      <c r="D11" s="17" t="s">
        <v>22</v>
      </c>
      <c r="M11" s="17" t="s">
        <v>23</v>
      </c>
      <c r="O11" s="154" t="s">
        <v>24</v>
      </c>
      <c r="P11" s="152"/>
      <c r="R11" s="23"/>
    </row>
    <row r="12" spans="2:18" s="6" customFormat="1" ht="18.75" customHeight="1">
      <c r="B12" s="22"/>
      <c r="E12" s="15" t="s">
        <v>25</v>
      </c>
      <c r="M12" s="17" t="s">
        <v>26</v>
      </c>
      <c r="O12" s="154"/>
      <c r="P12" s="152"/>
      <c r="R12" s="23"/>
    </row>
    <row r="13" spans="2:18" s="6" customFormat="1" ht="7.5" customHeight="1">
      <c r="B13" s="22"/>
      <c r="R13" s="23"/>
    </row>
    <row r="14" spans="2:18" s="6" customFormat="1" ht="15" customHeight="1">
      <c r="B14" s="22"/>
      <c r="D14" s="17" t="s">
        <v>27</v>
      </c>
      <c r="M14" s="17" t="s">
        <v>23</v>
      </c>
      <c r="O14" s="187" t="str">
        <f>IF('Rekapitulácia stavby'!$AN$13="","",'Rekapitulácia stavby'!$AN$13)</f>
        <v>Vyplň údaj</v>
      </c>
      <c r="P14" s="152"/>
      <c r="R14" s="23"/>
    </row>
    <row r="15" spans="2:18" s="6" customFormat="1" ht="18.75" customHeight="1">
      <c r="B15" s="22"/>
      <c r="E15" s="187" t="str">
        <f>IF('Rekapitulácia stavby'!$E$14="","",'Rekapitulácia stavby'!$E$14)</f>
        <v>Vyplň údaj</v>
      </c>
      <c r="F15" s="152"/>
      <c r="G15" s="152"/>
      <c r="H15" s="152"/>
      <c r="I15" s="152"/>
      <c r="J15" s="152"/>
      <c r="K15" s="152"/>
      <c r="L15" s="152"/>
      <c r="M15" s="17" t="s">
        <v>26</v>
      </c>
      <c r="O15" s="187" t="str">
        <f>IF('Rekapitulácia stavby'!$AN$14="","",'Rekapitulácia stavby'!$AN$14)</f>
        <v>Vyplň údaj</v>
      </c>
      <c r="P15" s="152"/>
      <c r="R15" s="23"/>
    </row>
    <row r="16" spans="2:18" s="6" customFormat="1" ht="7.5" customHeight="1">
      <c r="B16" s="22"/>
      <c r="R16" s="23"/>
    </row>
    <row r="17" spans="2:18" s="6" customFormat="1" ht="15" customHeight="1">
      <c r="B17" s="22"/>
      <c r="D17" s="17" t="s">
        <v>29</v>
      </c>
      <c r="M17" s="17" t="s">
        <v>23</v>
      </c>
      <c r="O17" s="154" t="s">
        <v>30</v>
      </c>
      <c r="P17" s="152"/>
      <c r="R17" s="23"/>
    </row>
    <row r="18" spans="2:18" s="6" customFormat="1" ht="18.75" customHeight="1">
      <c r="B18" s="22"/>
      <c r="E18" s="15" t="s">
        <v>336</v>
      </c>
      <c r="M18" s="17" t="s">
        <v>26</v>
      </c>
      <c r="O18" s="154" t="s">
        <v>31</v>
      </c>
      <c r="P18" s="152"/>
      <c r="R18" s="23"/>
    </row>
    <row r="19" spans="2:18" s="6" customFormat="1" ht="7.5" customHeight="1">
      <c r="B19" s="22"/>
      <c r="R19" s="23"/>
    </row>
    <row r="20" spans="2:18" s="6" customFormat="1" ht="15" customHeight="1">
      <c r="B20" s="22"/>
      <c r="D20" s="17" t="s">
        <v>33</v>
      </c>
      <c r="M20" s="17" t="s">
        <v>23</v>
      </c>
      <c r="O20" s="154">
        <f>IF('Rekapitulácia stavby'!$AN$19="","",'Rekapitulácia stavby'!$AN$19)</f>
      </c>
      <c r="P20" s="152"/>
      <c r="R20" s="23"/>
    </row>
    <row r="21" spans="2:18" s="6" customFormat="1" ht="18.75" customHeight="1">
      <c r="B21" s="22"/>
      <c r="E21" s="15" t="str">
        <f>IF('Rekapitulácia stavby'!$E$20="","",'Rekapitulácia stavby'!$E$20)</f>
        <v>Ing. Jozef Beňadik</v>
      </c>
      <c r="M21" s="17" t="s">
        <v>26</v>
      </c>
      <c r="O21" s="154">
        <f>IF('Rekapitulácia stavby'!$AN$20="","",'Rekapitulácia stavby'!$AN$20)</f>
      </c>
      <c r="P21" s="152"/>
      <c r="R21" s="23"/>
    </row>
    <row r="22" spans="2:18" s="6" customFormat="1" ht="7.5" customHeight="1">
      <c r="B22" s="22"/>
      <c r="R22" s="23"/>
    </row>
    <row r="23" spans="2:18" s="6" customFormat="1" ht="15" customHeight="1">
      <c r="B23" s="22"/>
      <c r="D23" s="17" t="s">
        <v>34</v>
      </c>
      <c r="R23" s="23"/>
    </row>
    <row r="24" spans="2:18" s="93" customFormat="1" ht="15.75" customHeight="1">
      <c r="B24" s="94"/>
      <c r="E24" s="157"/>
      <c r="F24" s="189"/>
      <c r="G24" s="189"/>
      <c r="H24" s="189"/>
      <c r="I24" s="189"/>
      <c r="J24" s="189"/>
      <c r="K24" s="189"/>
      <c r="L24" s="189"/>
      <c r="R24" s="95"/>
    </row>
    <row r="25" spans="2:18" s="6" customFormat="1" ht="7.5" customHeight="1">
      <c r="B25" s="22"/>
      <c r="R25" s="23"/>
    </row>
    <row r="26" spans="2:18" s="6" customFormat="1" ht="7.5" customHeight="1">
      <c r="B26" s="22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R26" s="23"/>
    </row>
    <row r="27" spans="2:18" s="6" customFormat="1" ht="15" customHeight="1">
      <c r="B27" s="22"/>
      <c r="D27" s="96" t="s">
        <v>105</v>
      </c>
      <c r="M27" s="158">
        <f>$N$88</f>
        <v>0</v>
      </c>
      <c r="N27" s="152"/>
      <c r="O27" s="152"/>
      <c r="P27" s="152"/>
      <c r="R27" s="23"/>
    </row>
    <row r="28" spans="2:18" s="6" customFormat="1" ht="15" customHeight="1">
      <c r="B28" s="22"/>
      <c r="D28" s="21" t="s">
        <v>95</v>
      </c>
      <c r="M28" s="158">
        <f>$N$92</f>
        <v>0</v>
      </c>
      <c r="N28" s="152"/>
      <c r="O28" s="152"/>
      <c r="P28" s="152"/>
      <c r="R28" s="23"/>
    </row>
    <row r="29" spans="2:18" s="6" customFormat="1" ht="7.5" customHeight="1">
      <c r="B29" s="22"/>
      <c r="R29" s="23"/>
    </row>
    <row r="30" spans="2:18" s="6" customFormat="1" ht="26.25" customHeight="1">
      <c r="B30" s="22"/>
      <c r="D30" s="97" t="s">
        <v>37</v>
      </c>
      <c r="M30" s="188">
        <f>ROUND($M$27+$M$28,2)</f>
        <v>0</v>
      </c>
      <c r="N30" s="152"/>
      <c r="O30" s="152"/>
      <c r="P30" s="152"/>
      <c r="R30" s="23"/>
    </row>
    <row r="31" spans="2:18" s="6" customFormat="1" ht="7.5" customHeight="1">
      <c r="B31" s="22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R31" s="23"/>
    </row>
    <row r="32" spans="2:18" s="6" customFormat="1" ht="15" customHeight="1">
      <c r="B32" s="22"/>
      <c r="D32" s="27" t="s">
        <v>38</v>
      </c>
      <c r="E32" s="27" t="s">
        <v>39</v>
      </c>
      <c r="F32" s="28">
        <v>0.2</v>
      </c>
      <c r="G32" s="98" t="s">
        <v>40</v>
      </c>
      <c r="H32" s="190">
        <f>(SUM($BE$92:$BE$99)+SUM($BE$117:$BE$122))</f>
        <v>0</v>
      </c>
      <c r="I32" s="152"/>
      <c r="J32" s="152"/>
      <c r="M32" s="190">
        <f>ROUND((SUM($BE$92:$BE$99)+SUM($BE$117:$BE$122)),2)*$F$32</f>
        <v>0</v>
      </c>
      <c r="N32" s="152"/>
      <c r="O32" s="152"/>
      <c r="P32" s="152"/>
      <c r="R32" s="23"/>
    </row>
    <row r="33" spans="2:18" s="6" customFormat="1" ht="15" customHeight="1">
      <c r="B33" s="22"/>
      <c r="E33" s="27" t="s">
        <v>41</v>
      </c>
      <c r="F33" s="28">
        <v>0.2</v>
      </c>
      <c r="G33" s="98" t="s">
        <v>40</v>
      </c>
      <c r="H33" s="190">
        <f>(SUM($BF$92:$BF$99)+SUM($BF$117:$BF$122))</f>
        <v>0</v>
      </c>
      <c r="I33" s="152"/>
      <c r="J33" s="152"/>
      <c r="M33" s="190">
        <f>ROUND((SUM($BF$92:$BF$99)+SUM($BF$117:$BF$122)),2)*$F$33</f>
        <v>0</v>
      </c>
      <c r="N33" s="152"/>
      <c r="O33" s="152"/>
      <c r="P33" s="152"/>
      <c r="R33" s="23"/>
    </row>
    <row r="34" spans="2:18" s="6" customFormat="1" ht="15" customHeight="1" hidden="1">
      <c r="B34" s="22"/>
      <c r="E34" s="27" t="s">
        <v>42</v>
      </c>
      <c r="F34" s="28">
        <v>0.2</v>
      </c>
      <c r="G34" s="98" t="s">
        <v>40</v>
      </c>
      <c r="H34" s="190">
        <f>(SUM($BG$92:$BG$99)+SUM($BG$117:$BG$122))</f>
        <v>0</v>
      </c>
      <c r="I34" s="152"/>
      <c r="J34" s="152"/>
      <c r="M34" s="190">
        <v>0</v>
      </c>
      <c r="N34" s="152"/>
      <c r="O34" s="152"/>
      <c r="P34" s="152"/>
      <c r="R34" s="23"/>
    </row>
    <row r="35" spans="2:18" s="6" customFormat="1" ht="15" customHeight="1" hidden="1">
      <c r="B35" s="22"/>
      <c r="E35" s="27" t="s">
        <v>43</v>
      </c>
      <c r="F35" s="28">
        <v>0.2</v>
      </c>
      <c r="G35" s="98" t="s">
        <v>40</v>
      </c>
      <c r="H35" s="190">
        <f>(SUM($BH$92:$BH$99)+SUM($BH$117:$BH$122))</f>
        <v>0</v>
      </c>
      <c r="I35" s="152"/>
      <c r="J35" s="152"/>
      <c r="M35" s="190">
        <v>0</v>
      </c>
      <c r="N35" s="152"/>
      <c r="O35" s="152"/>
      <c r="P35" s="152"/>
      <c r="R35" s="23"/>
    </row>
    <row r="36" spans="2:18" s="6" customFormat="1" ht="15" customHeight="1" hidden="1">
      <c r="B36" s="22"/>
      <c r="E36" s="27" t="s">
        <v>44</v>
      </c>
      <c r="F36" s="28">
        <v>0</v>
      </c>
      <c r="G36" s="98" t="s">
        <v>40</v>
      </c>
      <c r="H36" s="190">
        <f>(SUM($BI$92:$BI$99)+SUM($BI$117:$BI$122))</f>
        <v>0</v>
      </c>
      <c r="I36" s="152"/>
      <c r="J36" s="152"/>
      <c r="M36" s="190">
        <v>0</v>
      </c>
      <c r="N36" s="152"/>
      <c r="O36" s="152"/>
      <c r="P36" s="152"/>
      <c r="R36" s="23"/>
    </row>
    <row r="37" spans="2:18" s="6" customFormat="1" ht="7.5" customHeight="1">
      <c r="B37" s="22"/>
      <c r="R37" s="23"/>
    </row>
    <row r="38" spans="2:18" s="6" customFormat="1" ht="26.25" customHeight="1">
      <c r="B38" s="22"/>
      <c r="C38" s="31"/>
      <c r="D38" s="32" t="s">
        <v>45</v>
      </c>
      <c r="E38" s="33"/>
      <c r="F38" s="33"/>
      <c r="G38" s="99" t="s">
        <v>46</v>
      </c>
      <c r="H38" s="34" t="s">
        <v>47</v>
      </c>
      <c r="I38" s="33"/>
      <c r="J38" s="33"/>
      <c r="K38" s="33"/>
      <c r="L38" s="165">
        <f>SUM($M$30:$M$36)</f>
        <v>0</v>
      </c>
      <c r="M38" s="164"/>
      <c r="N38" s="164"/>
      <c r="O38" s="164"/>
      <c r="P38" s="166"/>
      <c r="Q38" s="31"/>
      <c r="R38" s="23"/>
    </row>
    <row r="39" spans="2:18" s="6" customFormat="1" ht="15" customHeight="1">
      <c r="B39" s="22"/>
      <c r="R39" s="23"/>
    </row>
    <row r="40" spans="2:18" s="6" customFormat="1" ht="15" customHeight="1">
      <c r="B40" s="22"/>
      <c r="R40" s="23"/>
    </row>
    <row r="41" spans="2:18" ht="14.25" customHeight="1">
      <c r="B41" s="10"/>
      <c r="R41" s="11"/>
    </row>
    <row r="42" spans="2:18" ht="14.25" customHeight="1">
      <c r="B42" s="10"/>
      <c r="R42" s="11"/>
    </row>
    <row r="43" spans="2:18" ht="14.25" customHeight="1">
      <c r="B43" s="10"/>
      <c r="R43" s="11"/>
    </row>
    <row r="44" spans="2:18" ht="14.25" customHeight="1">
      <c r="B44" s="10"/>
      <c r="R44" s="11"/>
    </row>
    <row r="45" spans="2:18" ht="14.25" customHeight="1">
      <c r="B45" s="10"/>
      <c r="R45" s="11"/>
    </row>
    <row r="46" spans="2:18" ht="14.25" customHeight="1">
      <c r="B46" s="10"/>
      <c r="R46" s="11"/>
    </row>
    <row r="47" spans="2:18" ht="14.25" customHeight="1">
      <c r="B47" s="10"/>
      <c r="R47" s="11"/>
    </row>
    <row r="48" spans="2:18" ht="14.25" customHeight="1">
      <c r="B48" s="10"/>
      <c r="R48" s="11"/>
    </row>
    <row r="49" spans="2:18" ht="14.25" customHeight="1">
      <c r="B49" s="10"/>
      <c r="R49" s="11"/>
    </row>
    <row r="50" spans="2:18" s="6" customFormat="1" ht="15.75" customHeight="1">
      <c r="B50" s="22"/>
      <c r="D50" s="35" t="s">
        <v>48</v>
      </c>
      <c r="E50" s="36"/>
      <c r="F50" s="36"/>
      <c r="G50" s="36"/>
      <c r="H50" s="37"/>
      <c r="J50" s="35" t="s">
        <v>49</v>
      </c>
      <c r="K50" s="36"/>
      <c r="L50" s="36"/>
      <c r="M50" s="36"/>
      <c r="N50" s="36"/>
      <c r="O50" s="36"/>
      <c r="P50" s="37"/>
      <c r="R50" s="23"/>
    </row>
    <row r="51" spans="2:18" ht="14.25" customHeight="1">
      <c r="B51" s="10"/>
      <c r="D51" s="38"/>
      <c r="H51" s="39"/>
      <c r="J51" s="38"/>
      <c r="P51" s="39"/>
      <c r="R51" s="11"/>
    </row>
    <row r="52" spans="2:18" ht="14.25" customHeight="1">
      <c r="B52" s="10"/>
      <c r="D52" s="38"/>
      <c r="H52" s="39"/>
      <c r="J52" s="38"/>
      <c r="P52" s="39"/>
      <c r="R52" s="11"/>
    </row>
    <row r="53" spans="2:18" ht="14.25" customHeight="1">
      <c r="B53" s="10"/>
      <c r="D53" s="38"/>
      <c r="H53" s="39"/>
      <c r="J53" s="38"/>
      <c r="P53" s="39"/>
      <c r="R53" s="11"/>
    </row>
    <row r="54" spans="2:18" ht="14.25" customHeight="1">
      <c r="B54" s="10"/>
      <c r="D54" s="38"/>
      <c r="H54" s="39"/>
      <c r="J54" s="38"/>
      <c r="P54" s="39"/>
      <c r="R54" s="11"/>
    </row>
    <row r="55" spans="2:18" ht="14.25" customHeight="1">
      <c r="B55" s="10"/>
      <c r="D55" s="38"/>
      <c r="H55" s="39"/>
      <c r="J55" s="38"/>
      <c r="P55" s="39"/>
      <c r="R55" s="11"/>
    </row>
    <row r="56" spans="2:18" ht="14.25" customHeight="1">
      <c r="B56" s="10"/>
      <c r="D56" s="38"/>
      <c r="H56" s="39"/>
      <c r="J56" s="38"/>
      <c r="P56" s="39"/>
      <c r="R56" s="11"/>
    </row>
    <row r="57" spans="2:18" ht="14.25" customHeight="1">
      <c r="B57" s="10"/>
      <c r="D57" s="38"/>
      <c r="H57" s="39"/>
      <c r="J57" s="38"/>
      <c r="P57" s="39"/>
      <c r="R57" s="11"/>
    </row>
    <row r="58" spans="2:18" ht="14.25" customHeight="1">
      <c r="B58" s="10"/>
      <c r="D58" s="38"/>
      <c r="H58" s="39"/>
      <c r="J58" s="38"/>
      <c r="P58" s="39"/>
      <c r="R58" s="11"/>
    </row>
    <row r="59" spans="2:18" s="6" customFormat="1" ht="15.75" customHeight="1">
      <c r="B59" s="22"/>
      <c r="D59" s="40" t="s">
        <v>50</v>
      </c>
      <c r="E59" s="41"/>
      <c r="F59" s="41"/>
      <c r="G59" s="42" t="s">
        <v>51</v>
      </c>
      <c r="H59" s="43"/>
      <c r="J59" s="40" t="s">
        <v>50</v>
      </c>
      <c r="K59" s="41"/>
      <c r="L59" s="41"/>
      <c r="M59" s="41"/>
      <c r="N59" s="42" t="s">
        <v>51</v>
      </c>
      <c r="O59" s="41"/>
      <c r="P59" s="43"/>
      <c r="R59" s="23"/>
    </row>
    <row r="60" spans="2:18" ht="14.25" customHeight="1">
      <c r="B60" s="10"/>
      <c r="R60" s="11"/>
    </row>
    <row r="61" spans="2:18" s="6" customFormat="1" ht="15.75" customHeight="1">
      <c r="B61" s="22"/>
      <c r="D61" s="35" t="s">
        <v>52</v>
      </c>
      <c r="E61" s="36"/>
      <c r="F61" s="36"/>
      <c r="G61" s="36"/>
      <c r="H61" s="37"/>
      <c r="J61" s="35" t="s">
        <v>53</v>
      </c>
      <c r="K61" s="36"/>
      <c r="L61" s="36"/>
      <c r="M61" s="36"/>
      <c r="N61" s="36"/>
      <c r="O61" s="36"/>
      <c r="P61" s="37"/>
      <c r="R61" s="23"/>
    </row>
    <row r="62" spans="2:18" ht="14.25" customHeight="1">
      <c r="B62" s="10"/>
      <c r="D62" s="38"/>
      <c r="H62" s="39"/>
      <c r="J62" s="38"/>
      <c r="P62" s="39"/>
      <c r="R62" s="11"/>
    </row>
    <row r="63" spans="2:18" ht="14.25" customHeight="1">
      <c r="B63" s="10"/>
      <c r="D63" s="38"/>
      <c r="H63" s="39"/>
      <c r="J63" s="38"/>
      <c r="P63" s="39"/>
      <c r="R63" s="11"/>
    </row>
    <row r="64" spans="2:18" ht="14.25" customHeight="1">
      <c r="B64" s="10"/>
      <c r="D64" s="38"/>
      <c r="H64" s="39"/>
      <c r="J64" s="38"/>
      <c r="P64" s="39"/>
      <c r="R64" s="11"/>
    </row>
    <row r="65" spans="2:18" ht="14.25" customHeight="1">
      <c r="B65" s="10"/>
      <c r="D65" s="38"/>
      <c r="H65" s="39"/>
      <c r="J65" s="38"/>
      <c r="P65" s="39"/>
      <c r="R65" s="11"/>
    </row>
    <row r="66" spans="2:18" ht="14.25" customHeight="1">
      <c r="B66" s="10"/>
      <c r="D66" s="38"/>
      <c r="H66" s="39"/>
      <c r="J66" s="38"/>
      <c r="P66" s="39"/>
      <c r="R66" s="11"/>
    </row>
    <row r="67" spans="2:18" ht="14.25" customHeight="1">
      <c r="B67" s="10"/>
      <c r="D67" s="38"/>
      <c r="H67" s="39"/>
      <c r="J67" s="38"/>
      <c r="P67" s="39"/>
      <c r="R67" s="11"/>
    </row>
    <row r="68" spans="2:18" ht="14.25" customHeight="1">
      <c r="B68" s="10"/>
      <c r="D68" s="38"/>
      <c r="H68" s="39"/>
      <c r="J68" s="38"/>
      <c r="P68" s="39"/>
      <c r="R68" s="11"/>
    </row>
    <row r="69" spans="2:18" ht="14.25" customHeight="1">
      <c r="B69" s="10"/>
      <c r="D69" s="38"/>
      <c r="H69" s="39"/>
      <c r="J69" s="38"/>
      <c r="P69" s="39"/>
      <c r="R69" s="11"/>
    </row>
    <row r="70" spans="2:18" s="6" customFormat="1" ht="15.75" customHeight="1">
      <c r="B70" s="22"/>
      <c r="D70" s="40" t="s">
        <v>50</v>
      </c>
      <c r="E70" s="41"/>
      <c r="F70" s="41"/>
      <c r="G70" s="42" t="s">
        <v>51</v>
      </c>
      <c r="H70" s="43"/>
      <c r="J70" s="40" t="s">
        <v>50</v>
      </c>
      <c r="K70" s="41"/>
      <c r="L70" s="41"/>
      <c r="M70" s="41"/>
      <c r="N70" s="42" t="s">
        <v>51</v>
      </c>
      <c r="O70" s="41"/>
      <c r="P70" s="43"/>
      <c r="R70" s="23"/>
    </row>
    <row r="71" spans="2:18" s="6" customFormat="1" ht="15" customHeight="1">
      <c r="B71" s="44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6"/>
    </row>
    <row r="75" spans="2:18" s="6" customFormat="1" ht="7.5" customHeight="1"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9"/>
    </row>
    <row r="76" spans="2:18" s="6" customFormat="1" ht="37.5" customHeight="1">
      <c r="B76" s="22"/>
      <c r="C76" s="150" t="s">
        <v>106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23"/>
    </row>
    <row r="77" spans="2:18" s="6" customFormat="1" ht="7.5" customHeight="1">
      <c r="B77" s="22"/>
      <c r="R77" s="23"/>
    </row>
    <row r="78" spans="2:18" s="6" customFormat="1" ht="30.75" customHeight="1">
      <c r="B78" s="22"/>
      <c r="C78" s="17" t="s">
        <v>15</v>
      </c>
      <c r="F78" s="186" t="str">
        <f>$F$6</f>
        <v>Návrh pietneho miesta Cintorín Necpaly v Prievidzi</v>
      </c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R78" s="23"/>
    </row>
    <row r="79" spans="2:18" s="6" customFormat="1" ht="37.5" customHeight="1">
      <c r="B79" s="22"/>
      <c r="C79" s="52" t="s">
        <v>103</v>
      </c>
      <c r="F79" s="169" t="str">
        <f>$F$7</f>
        <v>1514-002 - Prístrešok</v>
      </c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R79" s="23"/>
    </row>
    <row r="80" spans="2:18" s="6" customFormat="1" ht="7.5" customHeight="1">
      <c r="B80" s="22"/>
      <c r="R80" s="23"/>
    </row>
    <row r="81" spans="2:18" s="6" customFormat="1" ht="18.75" customHeight="1">
      <c r="B81" s="22"/>
      <c r="C81" s="17" t="s">
        <v>18</v>
      </c>
      <c r="F81" s="15" t="str">
        <f>$F$9</f>
        <v>Prievidza</v>
      </c>
      <c r="K81" s="17" t="s">
        <v>20</v>
      </c>
      <c r="M81" s="192" t="str">
        <f>IF($O$9="","",$O$9)</f>
        <v>23.05.2015</v>
      </c>
      <c r="N81" s="152"/>
      <c r="O81" s="152"/>
      <c r="P81" s="152"/>
      <c r="R81" s="23"/>
    </row>
    <row r="82" spans="2:18" s="6" customFormat="1" ht="7.5" customHeight="1">
      <c r="B82" s="22"/>
      <c r="R82" s="23"/>
    </row>
    <row r="83" spans="2:18" s="6" customFormat="1" ht="15.75" customHeight="1">
      <c r="B83" s="22"/>
      <c r="C83" s="17" t="s">
        <v>22</v>
      </c>
      <c r="F83" s="15" t="str">
        <f>$E$12</f>
        <v>Mesto Prievidza</v>
      </c>
      <c r="K83" s="17" t="s">
        <v>29</v>
      </c>
      <c r="M83" s="154" t="str">
        <f>$E$18</f>
        <v>Projektová kancelária Ing. Milan Trgiňa</v>
      </c>
      <c r="N83" s="152"/>
      <c r="O83" s="152"/>
      <c r="P83" s="152"/>
      <c r="Q83" s="152"/>
      <c r="R83" s="23"/>
    </row>
    <row r="84" spans="2:18" s="6" customFormat="1" ht="15" customHeight="1">
      <c r="B84" s="22"/>
      <c r="C84" s="17" t="s">
        <v>27</v>
      </c>
      <c r="F84" s="15" t="str">
        <f>IF($E$15="","",$E$15)</f>
        <v>Vyplň údaj</v>
      </c>
      <c r="K84" s="17" t="s">
        <v>33</v>
      </c>
      <c r="M84" s="154" t="str">
        <f>$E$21</f>
        <v>Ing. Jozef Beňadik</v>
      </c>
      <c r="N84" s="152"/>
      <c r="O84" s="152"/>
      <c r="P84" s="152"/>
      <c r="Q84" s="152"/>
      <c r="R84" s="23"/>
    </row>
    <row r="85" spans="2:18" s="6" customFormat="1" ht="11.25" customHeight="1">
      <c r="B85" s="22"/>
      <c r="R85" s="23"/>
    </row>
    <row r="86" spans="2:18" s="6" customFormat="1" ht="30" customHeight="1">
      <c r="B86" s="22"/>
      <c r="C86" s="193" t="s">
        <v>107</v>
      </c>
      <c r="D86" s="181"/>
      <c r="E86" s="181"/>
      <c r="F86" s="181"/>
      <c r="G86" s="181"/>
      <c r="H86" s="31"/>
      <c r="I86" s="31"/>
      <c r="J86" s="31"/>
      <c r="K86" s="31"/>
      <c r="L86" s="31"/>
      <c r="M86" s="31"/>
      <c r="N86" s="193" t="s">
        <v>108</v>
      </c>
      <c r="O86" s="152"/>
      <c r="P86" s="152"/>
      <c r="Q86" s="152"/>
      <c r="R86" s="23"/>
    </row>
    <row r="87" spans="2:18" s="6" customFormat="1" ht="11.25" customHeight="1">
      <c r="B87" s="22"/>
      <c r="R87" s="23"/>
    </row>
    <row r="88" spans="2:47" s="6" customFormat="1" ht="30" customHeight="1">
      <c r="B88" s="22"/>
      <c r="C88" s="63" t="s">
        <v>109</v>
      </c>
      <c r="N88" s="183">
        <f>$N$117</f>
        <v>0</v>
      </c>
      <c r="O88" s="152"/>
      <c r="P88" s="152"/>
      <c r="Q88" s="152"/>
      <c r="R88" s="23"/>
      <c r="AU88" s="6" t="s">
        <v>110</v>
      </c>
    </row>
    <row r="89" spans="2:18" s="68" customFormat="1" ht="25.5" customHeight="1">
      <c r="B89" s="100"/>
      <c r="D89" s="101" t="s">
        <v>116</v>
      </c>
      <c r="N89" s="194">
        <f>$N$118</f>
        <v>0</v>
      </c>
      <c r="O89" s="191"/>
      <c r="P89" s="191"/>
      <c r="Q89" s="191"/>
      <c r="R89" s="102"/>
    </row>
    <row r="90" spans="2:18" s="96" customFormat="1" ht="21" customHeight="1">
      <c r="B90" s="103"/>
      <c r="D90" s="81" t="s">
        <v>117</v>
      </c>
      <c r="N90" s="179">
        <f>$N$119</f>
        <v>0</v>
      </c>
      <c r="O90" s="191"/>
      <c r="P90" s="191"/>
      <c r="Q90" s="191"/>
      <c r="R90" s="104"/>
    </row>
    <row r="91" spans="2:18" s="6" customFormat="1" ht="22.5" customHeight="1">
      <c r="B91" s="22"/>
      <c r="R91" s="23"/>
    </row>
    <row r="92" spans="2:21" s="6" customFormat="1" ht="30" customHeight="1">
      <c r="B92" s="22"/>
      <c r="C92" s="63" t="s">
        <v>118</v>
      </c>
      <c r="N92" s="183">
        <f>ROUND($N$93+$N$94+$N$95+$N$96+$N$97+$N$98,2)</f>
        <v>0</v>
      </c>
      <c r="O92" s="152"/>
      <c r="P92" s="152"/>
      <c r="Q92" s="152"/>
      <c r="R92" s="23"/>
      <c r="T92" s="105"/>
      <c r="U92" s="106" t="s">
        <v>38</v>
      </c>
    </row>
    <row r="93" spans="2:62" s="6" customFormat="1" ht="18.75" customHeight="1">
      <c r="B93" s="22"/>
      <c r="D93" s="177" t="s">
        <v>119</v>
      </c>
      <c r="E93" s="152"/>
      <c r="F93" s="152"/>
      <c r="G93" s="152"/>
      <c r="H93" s="152"/>
      <c r="N93" s="178">
        <f>ROUND($N$88*$T$93,2)</f>
        <v>0</v>
      </c>
      <c r="O93" s="152"/>
      <c r="P93" s="152"/>
      <c r="Q93" s="152"/>
      <c r="R93" s="23"/>
      <c r="T93" s="107"/>
      <c r="U93" s="108" t="s">
        <v>41</v>
      </c>
      <c r="AY93" s="6" t="s">
        <v>120</v>
      </c>
      <c r="BE93" s="85">
        <f>IF($U$93="základná",$N$93,0)</f>
        <v>0</v>
      </c>
      <c r="BF93" s="85">
        <f>IF($U$93="znížená",$N$93,0)</f>
        <v>0</v>
      </c>
      <c r="BG93" s="85">
        <f>IF($U$93="zákl. prenesená",$N$93,0)</f>
        <v>0</v>
      </c>
      <c r="BH93" s="85">
        <f>IF($U$93="zníž. prenesená",$N$93,0)</f>
        <v>0</v>
      </c>
      <c r="BI93" s="85">
        <f>IF($U$93="nulová",$N$93,0)</f>
        <v>0</v>
      </c>
      <c r="BJ93" s="6" t="s">
        <v>121</v>
      </c>
    </row>
    <row r="94" spans="2:62" s="6" customFormat="1" ht="18.75" customHeight="1">
      <c r="B94" s="22"/>
      <c r="D94" s="177" t="s">
        <v>122</v>
      </c>
      <c r="E94" s="152"/>
      <c r="F94" s="152"/>
      <c r="G94" s="152"/>
      <c r="H94" s="152"/>
      <c r="N94" s="178">
        <f>ROUND($N$88*$T$94,2)</f>
        <v>0</v>
      </c>
      <c r="O94" s="152"/>
      <c r="P94" s="152"/>
      <c r="Q94" s="152"/>
      <c r="R94" s="23"/>
      <c r="T94" s="107"/>
      <c r="U94" s="108" t="s">
        <v>41</v>
      </c>
      <c r="AY94" s="6" t="s">
        <v>120</v>
      </c>
      <c r="BE94" s="85">
        <f>IF($U$94="základná",$N$94,0)</f>
        <v>0</v>
      </c>
      <c r="BF94" s="85">
        <f>IF($U$94="znížená",$N$94,0)</f>
        <v>0</v>
      </c>
      <c r="BG94" s="85">
        <f>IF($U$94="zákl. prenesená",$N$94,0)</f>
        <v>0</v>
      </c>
      <c r="BH94" s="85">
        <f>IF($U$94="zníž. prenesená",$N$94,0)</f>
        <v>0</v>
      </c>
      <c r="BI94" s="85">
        <f>IF($U$94="nulová",$N$94,0)</f>
        <v>0</v>
      </c>
      <c r="BJ94" s="6" t="s">
        <v>121</v>
      </c>
    </row>
    <row r="95" spans="2:62" s="6" customFormat="1" ht="18.75" customHeight="1">
      <c r="B95" s="22"/>
      <c r="D95" s="177" t="s">
        <v>123</v>
      </c>
      <c r="E95" s="152"/>
      <c r="F95" s="152"/>
      <c r="G95" s="152"/>
      <c r="H95" s="152"/>
      <c r="N95" s="178">
        <f>ROUND($N$88*$T$95,2)</f>
        <v>0</v>
      </c>
      <c r="O95" s="152"/>
      <c r="P95" s="152"/>
      <c r="Q95" s="152"/>
      <c r="R95" s="23"/>
      <c r="T95" s="107"/>
      <c r="U95" s="108" t="s">
        <v>41</v>
      </c>
      <c r="AY95" s="6" t="s">
        <v>120</v>
      </c>
      <c r="BE95" s="85">
        <f>IF($U$95="základná",$N$95,0)</f>
        <v>0</v>
      </c>
      <c r="BF95" s="85">
        <f>IF($U$95="znížená",$N$95,0)</f>
        <v>0</v>
      </c>
      <c r="BG95" s="85">
        <f>IF($U$95="zákl. prenesená",$N$95,0)</f>
        <v>0</v>
      </c>
      <c r="BH95" s="85">
        <f>IF($U$95="zníž. prenesená",$N$95,0)</f>
        <v>0</v>
      </c>
      <c r="BI95" s="85">
        <f>IF($U$95="nulová",$N$95,0)</f>
        <v>0</v>
      </c>
      <c r="BJ95" s="6" t="s">
        <v>121</v>
      </c>
    </row>
    <row r="96" spans="2:62" s="6" customFormat="1" ht="18.75" customHeight="1">
      <c r="B96" s="22"/>
      <c r="D96" s="177" t="s">
        <v>124</v>
      </c>
      <c r="E96" s="152"/>
      <c r="F96" s="152"/>
      <c r="G96" s="152"/>
      <c r="H96" s="152"/>
      <c r="N96" s="178">
        <f>ROUND($N$88*$T$96,2)</f>
        <v>0</v>
      </c>
      <c r="O96" s="152"/>
      <c r="P96" s="152"/>
      <c r="Q96" s="152"/>
      <c r="R96" s="23"/>
      <c r="T96" s="107"/>
      <c r="U96" s="108" t="s">
        <v>41</v>
      </c>
      <c r="AY96" s="6" t="s">
        <v>120</v>
      </c>
      <c r="BE96" s="85">
        <f>IF($U$96="základná",$N$96,0)</f>
        <v>0</v>
      </c>
      <c r="BF96" s="85">
        <f>IF($U$96="znížená",$N$96,0)</f>
        <v>0</v>
      </c>
      <c r="BG96" s="85">
        <f>IF($U$96="zákl. prenesená",$N$96,0)</f>
        <v>0</v>
      </c>
      <c r="BH96" s="85">
        <f>IF($U$96="zníž. prenesená",$N$96,0)</f>
        <v>0</v>
      </c>
      <c r="BI96" s="85">
        <f>IF($U$96="nulová",$N$96,0)</f>
        <v>0</v>
      </c>
      <c r="BJ96" s="6" t="s">
        <v>121</v>
      </c>
    </row>
    <row r="97" spans="2:62" s="6" customFormat="1" ht="18.75" customHeight="1">
      <c r="B97" s="22"/>
      <c r="D97" s="177" t="s">
        <v>125</v>
      </c>
      <c r="E97" s="152"/>
      <c r="F97" s="152"/>
      <c r="G97" s="152"/>
      <c r="H97" s="152"/>
      <c r="N97" s="178">
        <f>ROUND($N$88*$T$97,2)</f>
        <v>0</v>
      </c>
      <c r="O97" s="152"/>
      <c r="P97" s="152"/>
      <c r="Q97" s="152"/>
      <c r="R97" s="23"/>
      <c r="T97" s="107"/>
      <c r="U97" s="108" t="s">
        <v>41</v>
      </c>
      <c r="AY97" s="6" t="s">
        <v>120</v>
      </c>
      <c r="BE97" s="85">
        <f>IF($U$97="základná",$N$97,0)</f>
        <v>0</v>
      </c>
      <c r="BF97" s="85">
        <f>IF($U$97="znížená",$N$97,0)</f>
        <v>0</v>
      </c>
      <c r="BG97" s="85">
        <f>IF($U$97="zákl. prenesená",$N$97,0)</f>
        <v>0</v>
      </c>
      <c r="BH97" s="85">
        <f>IF($U$97="zníž. prenesená",$N$97,0)</f>
        <v>0</v>
      </c>
      <c r="BI97" s="85">
        <f>IF($U$97="nulová",$N$97,0)</f>
        <v>0</v>
      </c>
      <c r="BJ97" s="6" t="s">
        <v>121</v>
      </c>
    </row>
    <row r="98" spans="2:62" s="6" customFormat="1" ht="18.75" customHeight="1">
      <c r="B98" s="22"/>
      <c r="D98" s="81" t="s">
        <v>126</v>
      </c>
      <c r="N98" s="178">
        <f>ROUND($N$88*$T$98,2)</f>
        <v>0</v>
      </c>
      <c r="O98" s="152"/>
      <c r="P98" s="152"/>
      <c r="Q98" s="152"/>
      <c r="R98" s="23"/>
      <c r="T98" s="109"/>
      <c r="U98" s="110" t="s">
        <v>41</v>
      </c>
      <c r="AY98" s="6" t="s">
        <v>127</v>
      </c>
      <c r="BE98" s="85">
        <f>IF($U$98="základná",$N$98,0)</f>
        <v>0</v>
      </c>
      <c r="BF98" s="85">
        <f>IF($U$98="znížená",$N$98,0)</f>
        <v>0</v>
      </c>
      <c r="BG98" s="85">
        <f>IF($U$98="zákl. prenesená",$N$98,0)</f>
        <v>0</v>
      </c>
      <c r="BH98" s="85">
        <f>IF($U$98="zníž. prenesená",$N$98,0)</f>
        <v>0</v>
      </c>
      <c r="BI98" s="85">
        <f>IF($U$98="nulová",$N$98,0)</f>
        <v>0</v>
      </c>
      <c r="BJ98" s="6" t="s">
        <v>121</v>
      </c>
    </row>
    <row r="99" spans="2:18" s="6" customFormat="1" ht="14.25" customHeight="1">
      <c r="B99" s="22"/>
      <c r="R99" s="23"/>
    </row>
    <row r="100" spans="2:18" s="6" customFormat="1" ht="30" customHeight="1">
      <c r="B100" s="22"/>
      <c r="C100" s="92" t="s">
        <v>100</v>
      </c>
      <c r="D100" s="31"/>
      <c r="E100" s="31"/>
      <c r="F100" s="31"/>
      <c r="G100" s="31"/>
      <c r="H100" s="31"/>
      <c r="I100" s="31"/>
      <c r="J100" s="31"/>
      <c r="K100" s="31"/>
      <c r="L100" s="180">
        <f>ROUND(SUM($N$88+$N$92),2)</f>
        <v>0</v>
      </c>
      <c r="M100" s="181"/>
      <c r="N100" s="181"/>
      <c r="O100" s="181"/>
      <c r="P100" s="181"/>
      <c r="Q100" s="181"/>
      <c r="R100" s="23"/>
    </row>
    <row r="101" spans="2:18" s="6" customFormat="1" ht="7.5" customHeight="1">
      <c r="B101" s="44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6"/>
    </row>
    <row r="105" spans="2:18" s="6" customFormat="1" ht="7.5" customHeight="1"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9"/>
    </row>
    <row r="106" spans="2:18" s="6" customFormat="1" ht="37.5" customHeight="1">
      <c r="B106" s="22"/>
      <c r="C106" s="150" t="s">
        <v>128</v>
      </c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23"/>
    </row>
    <row r="107" spans="2:18" s="6" customFormat="1" ht="7.5" customHeight="1">
      <c r="B107" s="22"/>
      <c r="R107" s="23"/>
    </row>
    <row r="108" spans="2:18" s="6" customFormat="1" ht="30.75" customHeight="1">
      <c r="B108" s="22"/>
      <c r="C108" s="17" t="s">
        <v>15</v>
      </c>
      <c r="F108" s="186" t="str">
        <f>$F$6</f>
        <v>Návrh pietneho miesta Cintorín Necpaly v Prievidzi</v>
      </c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R108" s="23"/>
    </row>
    <row r="109" spans="2:18" s="6" customFormat="1" ht="37.5" customHeight="1">
      <c r="B109" s="22"/>
      <c r="C109" s="52" t="s">
        <v>103</v>
      </c>
      <c r="F109" s="169" t="str">
        <f>$F$7</f>
        <v>1514-002 - Prístrešok</v>
      </c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R109" s="23"/>
    </row>
    <row r="110" spans="2:18" s="6" customFormat="1" ht="7.5" customHeight="1">
      <c r="B110" s="22"/>
      <c r="R110" s="23"/>
    </row>
    <row r="111" spans="2:18" s="6" customFormat="1" ht="18.75" customHeight="1">
      <c r="B111" s="22"/>
      <c r="C111" s="17" t="s">
        <v>18</v>
      </c>
      <c r="F111" s="15" t="str">
        <f>$F$9</f>
        <v>Prievidza</v>
      </c>
      <c r="K111" s="17" t="s">
        <v>20</v>
      </c>
      <c r="M111" s="192" t="str">
        <f>IF($O$9="","",$O$9)</f>
        <v>23.05.2015</v>
      </c>
      <c r="N111" s="152"/>
      <c r="O111" s="152"/>
      <c r="P111" s="152"/>
      <c r="R111" s="23"/>
    </row>
    <row r="112" spans="2:18" s="6" customFormat="1" ht="7.5" customHeight="1">
      <c r="B112" s="22"/>
      <c r="R112" s="23"/>
    </row>
    <row r="113" spans="2:18" s="6" customFormat="1" ht="15.75" customHeight="1">
      <c r="B113" s="22"/>
      <c r="C113" s="17" t="s">
        <v>22</v>
      </c>
      <c r="F113" s="15" t="str">
        <f>$E$12</f>
        <v>Mesto Prievidza</v>
      </c>
      <c r="K113" s="17" t="s">
        <v>29</v>
      </c>
      <c r="M113" s="154" t="str">
        <f>$E$18</f>
        <v>Projektová kancelária Ing. Milan Trgiňa</v>
      </c>
      <c r="N113" s="152"/>
      <c r="O113" s="152"/>
      <c r="P113" s="152"/>
      <c r="Q113" s="152"/>
      <c r="R113" s="23"/>
    </row>
    <row r="114" spans="2:18" s="6" customFormat="1" ht="15" customHeight="1">
      <c r="B114" s="22"/>
      <c r="C114" s="17" t="s">
        <v>27</v>
      </c>
      <c r="F114" s="15" t="str">
        <f>IF($E$15="","",$E$15)</f>
        <v>Vyplň údaj</v>
      </c>
      <c r="K114" s="17" t="s">
        <v>33</v>
      </c>
      <c r="M114" s="154" t="str">
        <f>$E$21</f>
        <v>Ing. Jozef Beňadik</v>
      </c>
      <c r="N114" s="152"/>
      <c r="O114" s="152"/>
      <c r="P114" s="152"/>
      <c r="Q114" s="152"/>
      <c r="R114" s="23"/>
    </row>
    <row r="115" spans="2:18" s="6" customFormat="1" ht="11.25" customHeight="1">
      <c r="B115" s="22"/>
      <c r="R115" s="23"/>
    </row>
    <row r="116" spans="2:27" s="111" customFormat="1" ht="30" customHeight="1">
      <c r="B116" s="112"/>
      <c r="C116" s="113" t="s">
        <v>129</v>
      </c>
      <c r="D116" s="114" t="s">
        <v>130</v>
      </c>
      <c r="E116" s="114" t="s">
        <v>56</v>
      </c>
      <c r="F116" s="199" t="s">
        <v>131</v>
      </c>
      <c r="G116" s="200"/>
      <c r="H116" s="200"/>
      <c r="I116" s="200"/>
      <c r="J116" s="114" t="s">
        <v>132</v>
      </c>
      <c r="K116" s="114" t="s">
        <v>133</v>
      </c>
      <c r="L116" s="199" t="s">
        <v>134</v>
      </c>
      <c r="M116" s="200"/>
      <c r="N116" s="199" t="s">
        <v>135</v>
      </c>
      <c r="O116" s="200"/>
      <c r="P116" s="200"/>
      <c r="Q116" s="201"/>
      <c r="R116" s="115"/>
      <c r="T116" s="58" t="s">
        <v>136</v>
      </c>
      <c r="U116" s="59" t="s">
        <v>38</v>
      </c>
      <c r="V116" s="59" t="s">
        <v>137</v>
      </c>
      <c r="W116" s="59" t="s">
        <v>138</v>
      </c>
      <c r="X116" s="59" t="s">
        <v>139</v>
      </c>
      <c r="Y116" s="59" t="s">
        <v>140</v>
      </c>
      <c r="Z116" s="59" t="s">
        <v>141</v>
      </c>
      <c r="AA116" s="60" t="s">
        <v>142</v>
      </c>
    </row>
    <row r="117" spans="2:63" s="6" customFormat="1" ht="30" customHeight="1">
      <c r="B117" s="22"/>
      <c r="C117" s="63" t="s">
        <v>105</v>
      </c>
      <c r="N117" s="210">
        <f>$BK$117</f>
        <v>0</v>
      </c>
      <c r="O117" s="152"/>
      <c r="P117" s="152"/>
      <c r="Q117" s="152"/>
      <c r="R117" s="23"/>
      <c r="T117" s="62"/>
      <c r="U117" s="36"/>
      <c r="V117" s="36"/>
      <c r="W117" s="116">
        <f>$W$118+$W$123</f>
        <v>0</v>
      </c>
      <c r="X117" s="36"/>
      <c r="Y117" s="116">
        <f>$Y$118+$Y$123</f>
        <v>0.037337999999999996</v>
      </c>
      <c r="Z117" s="36"/>
      <c r="AA117" s="117">
        <f>$AA$118+$AA$123</f>
        <v>0</v>
      </c>
      <c r="AT117" s="6" t="s">
        <v>73</v>
      </c>
      <c r="AU117" s="6" t="s">
        <v>110</v>
      </c>
      <c r="BK117" s="118">
        <f>$BK$118+$BK$123</f>
        <v>0</v>
      </c>
    </row>
    <row r="118" spans="2:63" s="119" customFormat="1" ht="37.5" customHeight="1">
      <c r="B118" s="120"/>
      <c r="D118" s="121" t="s">
        <v>116</v>
      </c>
      <c r="E118" s="121"/>
      <c r="F118" s="121"/>
      <c r="G118" s="121"/>
      <c r="H118" s="121"/>
      <c r="I118" s="121"/>
      <c r="J118" s="121"/>
      <c r="K118" s="121"/>
      <c r="L118" s="121"/>
      <c r="M118" s="121"/>
      <c r="N118" s="208">
        <f>$BK$118</f>
        <v>0</v>
      </c>
      <c r="O118" s="207"/>
      <c r="P118" s="207"/>
      <c r="Q118" s="207"/>
      <c r="R118" s="123"/>
      <c r="T118" s="124"/>
      <c r="W118" s="125">
        <f>$W$119</f>
        <v>0</v>
      </c>
      <c r="Y118" s="125">
        <f>$Y$119</f>
        <v>0.037337999999999996</v>
      </c>
      <c r="AA118" s="126">
        <f>$AA$119</f>
        <v>0</v>
      </c>
      <c r="AR118" s="122" t="s">
        <v>121</v>
      </c>
      <c r="AT118" s="122" t="s">
        <v>73</v>
      </c>
      <c r="AU118" s="122" t="s">
        <v>74</v>
      </c>
      <c r="AY118" s="122" t="s">
        <v>143</v>
      </c>
      <c r="BK118" s="127">
        <f>$BK$119</f>
        <v>0</v>
      </c>
    </row>
    <row r="119" spans="2:63" s="119" customFormat="1" ht="21" customHeight="1">
      <c r="B119" s="120"/>
      <c r="D119" s="128" t="s">
        <v>117</v>
      </c>
      <c r="E119" s="128"/>
      <c r="F119" s="128"/>
      <c r="G119" s="128"/>
      <c r="H119" s="128"/>
      <c r="I119" s="128"/>
      <c r="J119" s="128"/>
      <c r="K119" s="128"/>
      <c r="L119" s="128"/>
      <c r="M119" s="128"/>
      <c r="N119" s="206">
        <f>$BK$119</f>
        <v>0</v>
      </c>
      <c r="O119" s="207"/>
      <c r="P119" s="207"/>
      <c r="Q119" s="207"/>
      <c r="R119" s="123"/>
      <c r="T119" s="124"/>
      <c r="W119" s="125">
        <f>SUM($W$120:$W$122)</f>
        <v>0</v>
      </c>
      <c r="Y119" s="125">
        <f>SUM($Y$120:$Y$122)</f>
        <v>0.037337999999999996</v>
      </c>
      <c r="AA119" s="126">
        <f>SUM($AA$120:$AA$122)</f>
        <v>0</v>
      </c>
      <c r="AR119" s="122" t="s">
        <v>121</v>
      </c>
      <c r="AT119" s="122" t="s">
        <v>73</v>
      </c>
      <c r="AU119" s="122" t="s">
        <v>81</v>
      </c>
      <c r="AY119" s="122" t="s">
        <v>143</v>
      </c>
      <c r="BK119" s="127">
        <f>SUM($BK$120:$BK$122)</f>
        <v>0</v>
      </c>
    </row>
    <row r="120" spans="2:65" s="6" customFormat="1" ht="27" customHeight="1">
      <c r="B120" s="22"/>
      <c r="C120" s="129" t="s">
        <v>81</v>
      </c>
      <c r="D120" s="129" t="s">
        <v>144</v>
      </c>
      <c r="E120" s="130" t="s">
        <v>321</v>
      </c>
      <c r="F120" s="195" t="s">
        <v>322</v>
      </c>
      <c r="G120" s="196"/>
      <c r="H120" s="196"/>
      <c r="I120" s="196"/>
      <c r="J120" s="131" t="s">
        <v>199</v>
      </c>
      <c r="K120" s="132">
        <v>622.3</v>
      </c>
      <c r="L120" s="197">
        <v>0</v>
      </c>
      <c r="M120" s="196"/>
      <c r="N120" s="198">
        <f>ROUND($L$120*$K$120,2)</f>
        <v>0</v>
      </c>
      <c r="O120" s="196"/>
      <c r="P120" s="196"/>
      <c r="Q120" s="196"/>
      <c r="R120" s="23"/>
      <c r="T120" s="133"/>
      <c r="U120" s="29" t="s">
        <v>41</v>
      </c>
      <c r="W120" s="134">
        <f>$V$120*$K$120</f>
        <v>0</v>
      </c>
      <c r="X120" s="134">
        <v>6E-05</v>
      </c>
      <c r="Y120" s="134">
        <f>$X$120*$K$120</f>
        <v>0.037337999999999996</v>
      </c>
      <c r="Z120" s="134">
        <v>0</v>
      </c>
      <c r="AA120" s="135">
        <f>$Z$120*$K$120</f>
        <v>0</v>
      </c>
      <c r="AR120" s="6" t="s">
        <v>209</v>
      </c>
      <c r="AT120" s="6" t="s">
        <v>144</v>
      </c>
      <c r="AU120" s="6" t="s">
        <v>121</v>
      </c>
      <c r="AY120" s="6" t="s">
        <v>143</v>
      </c>
      <c r="BE120" s="85">
        <f>IF($U$120="základná",$N$120,0)</f>
        <v>0</v>
      </c>
      <c r="BF120" s="85">
        <f>IF($U$120="znížená",$N$120,0)</f>
        <v>0</v>
      </c>
      <c r="BG120" s="85">
        <f>IF($U$120="zákl. prenesená",$N$120,0)</f>
        <v>0</v>
      </c>
      <c r="BH120" s="85">
        <f>IF($U$120="zníž. prenesená",$N$120,0)</f>
        <v>0</v>
      </c>
      <c r="BI120" s="85">
        <f>IF($U$120="nulová",$N$120,0)</f>
        <v>0</v>
      </c>
      <c r="BJ120" s="6" t="s">
        <v>121</v>
      </c>
      <c r="BK120" s="85">
        <f>ROUND($L$120*$K$120,2)</f>
        <v>0</v>
      </c>
      <c r="BL120" s="6" t="s">
        <v>209</v>
      </c>
      <c r="BM120" s="6" t="s">
        <v>323</v>
      </c>
    </row>
    <row r="121" spans="2:65" s="6" customFormat="1" ht="27" customHeight="1">
      <c r="B121" s="22"/>
      <c r="C121" s="136" t="s">
        <v>121</v>
      </c>
      <c r="D121" s="136" t="s">
        <v>196</v>
      </c>
      <c r="E121" s="137" t="s">
        <v>324</v>
      </c>
      <c r="F121" s="202" t="s">
        <v>325</v>
      </c>
      <c r="G121" s="203"/>
      <c r="H121" s="203"/>
      <c r="I121" s="203"/>
      <c r="J121" s="138" t="s">
        <v>267</v>
      </c>
      <c r="K121" s="139">
        <v>1</v>
      </c>
      <c r="L121" s="204">
        <v>0</v>
      </c>
      <c r="M121" s="203"/>
      <c r="N121" s="205">
        <f>ROUND($L$121*$K$121,2)</f>
        <v>0</v>
      </c>
      <c r="O121" s="196"/>
      <c r="P121" s="196"/>
      <c r="Q121" s="196"/>
      <c r="R121" s="23"/>
      <c r="T121" s="133"/>
      <c r="U121" s="29" t="s">
        <v>41</v>
      </c>
      <c r="W121" s="134">
        <f>$V$121*$K$121</f>
        <v>0</v>
      </c>
      <c r="X121" s="134">
        <v>0</v>
      </c>
      <c r="Y121" s="134">
        <f>$X$121*$K$121</f>
        <v>0</v>
      </c>
      <c r="Z121" s="134">
        <v>0</v>
      </c>
      <c r="AA121" s="135">
        <f>$Z$121*$K$121</f>
        <v>0</v>
      </c>
      <c r="AR121" s="6" t="s">
        <v>273</v>
      </c>
      <c r="AT121" s="6" t="s">
        <v>196</v>
      </c>
      <c r="AU121" s="6" t="s">
        <v>121</v>
      </c>
      <c r="AY121" s="6" t="s">
        <v>143</v>
      </c>
      <c r="BE121" s="85">
        <f>IF($U$121="základná",$N$121,0)</f>
        <v>0</v>
      </c>
      <c r="BF121" s="85">
        <f>IF($U$121="znížená",$N$121,0)</f>
        <v>0</v>
      </c>
      <c r="BG121" s="85">
        <f>IF($U$121="zákl. prenesená",$N$121,0)</f>
        <v>0</v>
      </c>
      <c r="BH121" s="85">
        <f>IF($U$121="zníž. prenesená",$N$121,0)</f>
        <v>0</v>
      </c>
      <c r="BI121" s="85">
        <f>IF($U$121="nulová",$N$121,0)</f>
        <v>0</v>
      </c>
      <c r="BJ121" s="6" t="s">
        <v>121</v>
      </c>
      <c r="BK121" s="85">
        <f>ROUND($L$121*$K$121,2)</f>
        <v>0</v>
      </c>
      <c r="BL121" s="6" t="s">
        <v>209</v>
      </c>
      <c r="BM121" s="6" t="s">
        <v>326</v>
      </c>
    </row>
    <row r="122" spans="2:65" s="6" customFormat="1" ht="27" customHeight="1">
      <c r="B122" s="22"/>
      <c r="C122" s="129" t="s">
        <v>153</v>
      </c>
      <c r="D122" s="129" t="s">
        <v>144</v>
      </c>
      <c r="E122" s="130" t="s">
        <v>314</v>
      </c>
      <c r="F122" s="195" t="s">
        <v>315</v>
      </c>
      <c r="G122" s="196"/>
      <c r="H122" s="196"/>
      <c r="I122" s="196"/>
      <c r="J122" s="131" t="s">
        <v>316</v>
      </c>
      <c r="K122" s="140">
        <v>0</v>
      </c>
      <c r="L122" s="197">
        <v>0</v>
      </c>
      <c r="M122" s="196"/>
      <c r="N122" s="198">
        <f>ROUND($L$122*$K$122,2)</f>
        <v>0</v>
      </c>
      <c r="O122" s="196"/>
      <c r="P122" s="196"/>
      <c r="Q122" s="196"/>
      <c r="R122" s="23"/>
      <c r="T122" s="133"/>
      <c r="U122" s="29" t="s">
        <v>41</v>
      </c>
      <c r="W122" s="134">
        <f>$V$122*$K$122</f>
        <v>0</v>
      </c>
      <c r="X122" s="134">
        <v>0</v>
      </c>
      <c r="Y122" s="134">
        <f>$X$122*$K$122</f>
        <v>0</v>
      </c>
      <c r="Z122" s="134">
        <v>0</v>
      </c>
      <c r="AA122" s="135">
        <f>$Z$122*$K$122</f>
        <v>0</v>
      </c>
      <c r="AR122" s="6" t="s">
        <v>209</v>
      </c>
      <c r="AT122" s="6" t="s">
        <v>144</v>
      </c>
      <c r="AU122" s="6" t="s">
        <v>121</v>
      </c>
      <c r="AY122" s="6" t="s">
        <v>143</v>
      </c>
      <c r="BE122" s="85">
        <f>IF($U$122="základná",$N$122,0)</f>
        <v>0</v>
      </c>
      <c r="BF122" s="85">
        <f>IF($U$122="znížená",$N$122,0)</f>
        <v>0</v>
      </c>
      <c r="BG122" s="85">
        <f>IF($U$122="zákl. prenesená",$N$122,0)</f>
        <v>0</v>
      </c>
      <c r="BH122" s="85">
        <f>IF($U$122="zníž. prenesená",$N$122,0)</f>
        <v>0</v>
      </c>
      <c r="BI122" s="85">
        <f>IF($U$122="nulová",$N$122,0)</f>
        <v>0</v>
      </c>
      <c r="BJ122" s="6" t="s">
        <v>121</v>
      </c>
      <c r="BK122" s="85">
        <f>ROUND($L$122*$K$122,2)</f>
        <v>0</v>
      </c>
      <c r="BL122" s="6" t="s">
        <v>209</v>
      </c>
      <c r="BM122" s="6" t="s">
        <v>327</v>
      </c>
    </row>
    <row r="123" spans="2:63" s="6" customFormat="1" ht="51" customHeight="1">
      <c r="B123" s="22"/>
      <c r="D123" s="121" t="s">
        <v>318</v>
      </c>
      <c r="N123" s="208">
        <f>$BK$123</f>
        <v>0</v>
      </c>
      <c r="O123" s="152"/>
      <c r="P123" s="152"/>
      <c r="Q123" s="152"/>
      <c r="R123" s="23"/>
      <c r="T123" s="141"/>
      <c r="U123" s="41"/>
      <c r="V123" s="41"/>
      <c r="W123" s="41"/>
      <c r="X123" s="41"/>
      <c r="Y123" s="41"/>
      <c r="Z123" s="41"/>
      <c r="AA123" s="43"/>
      <c r="AT123" s="6" t="s">
        <v>73</v>
      </c>
      <c r="AU123" s="6" t="s">
        <v>74</v>
      </c>
      <c r="AY123" s="6" t="s">
        <v>319</v>
      </c>
      <c r="BK123" s="85">
        <v>0</v>
      </c>
    </row>
    <row r="124" spans="2:18" s="6" customFormat="1" ht="7.5" customHeight="1">
      <c r="B124" s="44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6"/>
    </row>
  </sheetData>
  <sheetProtection/>
  <mergeCells count="77">
    <mergeCell ref="H1:K1"/>
    <mergeCell ref="S2:AC2"/>
    <mergeCell ref="F122:I122"/>
    <mergeCell ref="L122:M122"/>
    <mergeCell ref="N122:Q122"/>
    <mergeCell ref="N117:Q117"/>
    <mergeCell ref="N118:Q118"/>
    <mergeCell ref="N119:Q119"/>
    <mergeCell ref="F120:I120"/>
    <mergeCell ref="L120:M120"/>
    <mergeCell ref="N120:Q120"/>
    <mergeCell ref="F121:I121"/>
    <mergeCell ref="L121:M121"/>
    <mergeCell ref="N121:Q121"/>
    <mergeCell ref="N123:Q123"/>
    <mergeCell ref="C106:Q106"/>
    <mergeCell ref="F108:P108"/>
    <mergeCell ref="F109:P109"/>
    <mergeCell ref="M111:P111"/>
    <mergeCell ref="M113:Q113"/>
    <mergeCell ref="M114:Q114"/>
    <mergeCell ref="N94:Q94"/>
    <mergeCell ref="D95:H95"/>
    <mergeCell ref="N95:Q95"/>
    <mergeCell ref="F116:I116"/>
    <mergeCell ref="L116:M116"/>
    <mergeCell ref="N116:Q116"/>
    <mergeCell ref="D97:H97"/>
    <mergeCell ref="N97:Q97"/>
    <mergeCell ref="N98:Q98"/>
    <mergeCell ref="L100:Q100"/>
    <mergeCell ref="M83:Q83"/>
    <mergeCell ref="D96:H96"/>
    <mergeCell ref="N96:Q96"/>
    <mergeCell ref="N88:Q88"/>
    <mergeCell ref="N89:Q89"/>
    <mergeCell ref="N90:Q90"/>
    <mergeCell ref="N92:Q92"/>
    <mergeCell ref="D93:H93"/>
    <mergeCell ref="N93:Q93"/>
    <mergeCell ref="D94:H94"/>
    <mergeCell ref="M36:P36"/>
    <mergeCell ref="L38:P38"/>
    <mergeCell ref="C76:Q76"/>
    <mergeCell ref="F78:P78"/>
    <mergeCell ref="F79:P79"/>
    <mergeCell ref="M81:P81"/>
    <mergeCell ref="H32:J32"/>
    <mergeCell ref="M32:P32"/>
    <mergeCell ref="H33:J33"/>
    <mergeCell ref="M33:P33"/>
    <mergeCell ref="M84:Q84"/>
    <mergeCell ref="C86:G86"/>
    <mergeCell ref="N86:Q86"/>
    <mergeCell ref="H35:J35"/>
    <mergeCell ref="M35:P35"/>
    <mergeCell ref="H36:J36"/>
    <mergeCell ref="E15:L15"/>
    <mergeCell ref="O15:P15"/>
    <mergeCell ref="H34:J34"/>
    <mergeCell ref="M34:P34"/>
    <mergeCell ref="O20:P20"/>
    <mergeCell ref="O21:P21"/>
    <mergeCell ref="E24:L24"/>
    <mergeCell ref="M27:P27"/>
    <mergeCell ref="M28:P28"/>
    <mergeCell ref="M30:P30"/>
    <mergeCell ref="O17:P17"/>
    <mergeCell ref="O18:P18"/>
    <mergeCell ref="C2:Q2"/>
    <mergeCell ref="C4:Q4"/>
    <mergeCell ref="F6:P6"/>
    <mergeCell ref="F7:P7"/>
    <mergeCell ref="O9:P9"/>
    <mergeCell ref="O11:P11"/>
    <mergeCell ref="O12:P12"/>
    <mergeCell ref="O14:P14"/>
  </mergeCell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6" tooltip="Rozpočet" display="3) Rozpočet"/>
    <hyperlink ref="S1:T1" location="'Rekapitulácia stavby'!C2" tooltip="Rekapitulácia stavby" display="Rekapitulácia stavby"/>
  </hyperlinks>
  <printOptions/>
  <pageMargins left="0.5902777910232544" right="0.5902777910232544" top="0.5208333730697632" bottom="0.4861111342906952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Chmura Milan</dc:creator>
  <cp:keywords/>
  <dc:description/>
  <cp:lastModifiedBy>Chmura Milan</cp:lastModifiedBy>
  <cp:lastPrinted>2015-05-24T17:35:53Z</cp:lastPrinted>
  <dcterms:created xsi:type="dcterms:W3CDTF">2015-05-24T17:36:32Z</dcterms:created>
  <dcterms:modified xsi:type="dcterms:W3CDTF">2015-08-04T12:37:57Z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