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Rekapitulácia stavby" sheetId="1" r:id="rId1"/>
    <sheet name="01 - 2017-071-Reštaurater..." sheetId="2" r:id="rId2"/>
    <sheet name="02 - 2017-07-Elektroinšta..." sheetId="3" r:id="rId3"/>
    <sheet name="03 - 2017-07-Spevnené plo..." sheetId="4" r:id="rId4"/>
    <sheet name="04 - 2017-07-Sadové úprav..." sheetId="5" r:id="rId5"/>
  </sheets>
  <definedNames>
    <definedName name="_xlnm.Print_Titles" localSheetId="1">'01 - 2017-071-Reštaurater...'!$122:$122</definedName>
    <definedName name="_xlnm.Print_Titles" localSheetId="2">'02 - 2017-07-Elektroinšta...'!$121:$121</definedName>
    <definedName name="_xlnm.Print_Titles" localSheetId="3">'03 - 2017-07-Spevnené plo...'!$124:$124</definedName>
    <definedName name="_xlnm.Print_Titles" localSheetId="4">'04 - 2017-07-Sadové úprav...'!$118:$118</definedName>
    <definedName name="_xlnm.Print_Titles" localSheetId="0">'Rekapitulácia stavby'!$85:$85</definedName>
    <definedName name="_xlnm.Print_Area" localSheetId="1">'01 - 2017-071-Reštaurater...'!$C$4:$Q$70,'01 - 2017-071-Reštaurater...'!$C$76:$Q$106,'01 - 2017-071-Reštaurater...'!$C$112:$Q$171</definedName>
    <definedName name="_xlnm.Print_Area" localSheetId="2">'02 - 2017-07-Elektroinšta...'!$C$4:$Q$70,'02 - 2017-07-Elektroinšta...'!$C$76:$Q$105,'02 - 2017-07-Elektroinšta...'!$C$111:$Q$181</definedName>
    <definedName name="_xlnm.Print_Area" localSheetId="3">'03 - 2017-07-Spevnené plo...'!$C$4:$Q$70,'03 - 2017-07-Spevnené plo...'!$C$76:$Q$108,'03 - 2017-07-Spevnené plo...'!$C$114:$Q$172</definedName>
    <definedName name="_xlnm.Print_Area" localSheetId="4">'04 - 2017-07-Sadové úprav...'!$C$4:$Q$70,'04 - 2017-07-Sadové úprav...'!$C$76:$Q$102,'04 - 2017-07-Sadové úprav...'!$C$108:$Q$156</definedName>
    <definedName name="_xlnm.Print_Area" localSheetId="0">'Rekapitulácia stavby'!$C$4:$AP$70,'Rekapitulácia stavby'!$C$76:$AP$99</definedName>
  </definedNames>
  <calcPr fullCalcOnLoad="1"/>
</workbook>
</file>

<file path=xl/sharedStrings.xml><?xml version="1.0" encoding="utf-8"?>
<sst xmlns="http://schemas.openxmlformats.org/spreadsheetml/2006/main" count="3099" uniqueCount="648">
  <si>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</si>
  <si>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</si>
  <si>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</si>
  <si>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</si>
  <si>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</si>
  <si>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</si>
  <si>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</si>
  <si>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</si>
  <si>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</si>
  <si>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</si>
  <si>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</si>
  <si>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</si>
  <si>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</si>
  <si>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</si>
  <si>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</si>
  <si>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</si>
  <si>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120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</si>
  <si>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</si>
  <si>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</si>
  <si>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Plastika mieru komplexná revitalizácia plastiky-skulptulárneho umeleckého diela na ul. S. Chalúpku v Prievidzi</t>
  </si>
  <si>
    <t>JKSO:</t>
  </si>
  <si>
    <t>KS:</t>
  </si>
  <si>
    <t>Miesto:</t>
  </si>
  <si>
    <t xml:space="preserve"> </t>
  </si>
  <si>
    <t>Dátum:</t>
  </si>
  <si>
    <t>24. 7. 2017</t>
  </si>
  <si>
    <t>Objednávateľ:</t>
  </si>
  <si>
    <t>IČO:</t>
  </si>
  <si>
    <t>Mesto Prievidza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</si>
  <si>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</si>
  <si>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</si>
  <si>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</si>
  <si>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</si>
  <si>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</si>
  <si>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</si>
  <si>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</si>
  <si>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</si>
  <si>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</si>
  <si>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</si>
  <si>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</si>
  <si>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</si>
  <si>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</si>
  <si>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</si>
  <si>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</si>
  <si>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</si>
  <si>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</si>
  <si>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</si>
  <si>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</si>
  <si>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</si>
  <si>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</si>
  <si>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</si>
  <si>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</si>
  <si>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</si>
  <si>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</si>
  <si>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</si>
  <si>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</si>
  <si>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</si>
  <si>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</si>
  <si>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</si>
  <si>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</si>
  <si>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</si>
  <si>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</si>
  <si>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</si>
  <si>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</si>
  <si>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</si>
  <si>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</si>
  <si>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</si>
  <si>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</si>
  <si>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</si>
  <si>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</si>
  <si>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</si>
  <si>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</si>
  <si>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</si>
  <si>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</si>
  <si>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</si>
  <si>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</si>
  <si>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</si>
  <si>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</si>
  <si>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{7b72f168-6728-4b1e-8ece-69b3d84283a2}</t>
  </si>
  <si>
    <t>{00000000-0000-0000-0000-000000000000}</t>
  </si>
  <si>
    <t>/</t>
  </si>
  <si>
    <t>01</t>
  </si>
  <si>
    <t>2017-071-Reštauraterské práce</t>
  </si>
  <si>
    <t>1</t>
  </si>
  <si>
    <t>{49ebf4b7-05a8-478e-bf57-d4d15e8ff7e9}</t>
  </si>
  <si>
    <t>02</t>
  </si>
  <si>
    <t>2017-07-Elektroinštalácia</t>
  </si>
  <si>
    <t>{5cc9e33b-4a90-4aae-93ab-0b8fdf050195}</t>
  </si>
  <si>
    <t>03</t>
  </si>
  <si>
    <t>2017-07-Spevnené plochy a chodníky</t>
  </si>
  <si>
    <t>{839cf9f3-d9c4-43de-96e1-caf77fd4efcb}</t>
  </si>
  <si>
    <t>04</t>
  </si>
  <si>
    <t>2017-07-Sadové úpravy - varianta B</t>
  </si>
  <si>
    <t>{6ecca2aa-c9b7-4f8e-b69b-81b2e908738c}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</si>
  <si>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</si>
  <si>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</si>
  <si>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</si>
  <si>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</si>
  <si>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</si>
  <si>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</si>
  <si>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</si>
  <si>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</si>
  <si>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</si>
  <si>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</si>
  <si>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</si>
  <si>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</si>
  <si>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</si>
  <si>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</si>
  <si>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</si>
  <si>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</si>
  <si>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01 - 2017-071-Reštauraterské práce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</si>
  <si>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</si>
  <si>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</si>
  <si>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</si>
  <si>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</si>
  <si>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</si>
  <si>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</si>
  <si>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</si>
  <si>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 Ostatné konštrukcie a práce-búranie</t>
  </si>
  <si>
    <t>PSV -  Práce a dodávky PSV</t>
  </si>
  <si>
    <t xml:space="preserve">    767 -  Konštrukcie doplnkové kovové</t>
  </si>
  <si>
    <t xml:space="preserve">    783 -  Dokončovacie práce</t>
  </si>
  <si>
    <t>VRN - VRN</t>
  </si>
  <si>
    <t xml:space="preserve">    0 - Vedľajšie rozpočtové náklady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</si>
  <si>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</si>
  <si>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</si>
  <si>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</si>
  <si>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</si>
  <si>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</si>
  <si>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</si>
  <si>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</si>
  <si>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</si>
  <si>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</si>
  <si>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</si>
  <si>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</si>
  <si>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</si>
  <si>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</si>
  <si>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</si>
  <si>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</si>
  <si>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</si>
  <si>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</si>
  <si>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</si>
  <si>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</si>
  <si>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</si>
  <si>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</si>
  <si>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</si>
  <si>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</si>
  <si>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</si>
  <si>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</si>
  <si>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</si>
  <si>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</si>
  <si>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943943221</t>
  </si>
  <si>
    <t>Montáž lešenia priestorového ľahkého bez podláh pri zaťaženie do 2 kPa, výšky do 10 m</t>
  </si>
  <si>
    <t>m3</t>
  </si>
  <si>
    <t>4</t>
  </si>
  <si>
    <t>-175698849</t>
  </si>
  <si>
    <t>943943292</t>
  </si>
  <si>
    <t>Príplatok za prvý a každý ďalší i začatý mesiac používania lešenia priestorového ľahkého bez podláh výšky do 10 m a nad 10 do 22 m</t>
  </si>
  <si>
    <t>1411007224</t>
  </si>
  <si>
    <t>3</t>
  </si>
  <si>
    <t>943944821</t>
  </si>
  <si>
    <t>Demontáž lešenia priestorového ťažkého pracovného alebo podperného bez podláh do výšky 20 m pri zaťažení do 3 kPa</t>
  </si>
  <si>
    <t>-293653602</t>
  </si>
  <si>
    <t>943955021</t>
  </si>
  <si>
    <t>Montáž lešeňovej podlahy s priečnikmi alebo pozdĺžnikmi výšky do do 10 m</t>
  </si>
  <si>
    <t>m2</t>
  </si>
  <si>
    <t>-1699973207</t>
  </si>
  <si>
    <t>5</t>
  </si>
  <si>
    <t>943955191</t>
  </si>
  <si>
    <t>Príplatok za prvý a každý i začatý mesiac použitia lešeňovej podlahy pre všetky výšky do 40 m</t>
  </si>
  <si>
    <t>-1738630221</t>
  </si>
  <si>
    <t>6</t>
  </si>
  <si>
    <t>943955821</t>
  </si>
  <si>
    <t>Demontáž lešeňovej podlahy s priečnikmi alebo pozdľžnikmi výšky do 10 m</t>
  </si>
  <si>
    <t>1322228461</t>
  </si>
  <si>
    <t>7</t>
  </si>
  <si>
    <t>944944103</t>
  </si>
  <si>
    <t>Ochranná sieť na boku lešenia zo siete Baumit</t>
  </si>
  <si>
    <t>-346717156</t>
  </si>
  <si>
    <t>8</t>
  </si>
  <si>
    <t>944944803</t>
  </si>
  <si>
    <t>Demontáž ochrannej siete na boku lešenia zo siete Baumit</t>
  </si>
  <si>
    <t>-1192460755</t>
  </si>
  <si>
    <t>9</t>
  </si>
  <si>
    <t>949941101</t>
  </si>
  <si>
    <t>Výsuvná šplhacia plošina s motorickým zdvihom a príslušenstvom výšky do 80 m</t>
  </si>
  <si>
    <t>deň</t>
  </si>
  <si>
    <t>-878389394</t>
  </si>
  <si>
    <t>10</t>
  </si>
  <si>
    <t>998009101</t>
  </si>
  <si>
    <t>Presun hmôt samostatne budovaného lešenia bez ohľadu na výšku</t>
  </si>
  <si>
    <t>t</t>
  </si>
  <si>
    <t>2060374667</t>
  </si>
  <si>
    <t>11</t>
  </si>
  <si>
    <t>767995410</t>
  </si>
  <si>
    <t>Čistenie a brúsenie plôch hliníkových plechov,vrátane výmeny poškodených plechov v počte 4 ks</t>
  </si>
  <si>
    <t>súbor</t>
  </si>
  <si>
    <t>16</t>
  </si>
  <si>
    <t>-275916383</t>
  </si>
  <si>
    <t>12</t>
  </si>
  <si>
    <t>767995420</t>
  </si>
  <si>
    <t>Montáž plôch plechov, vrátane výmeny spojovacieho materiálu</t>
  </si>
  <si>
    <t>-263301794</t>
  </si>
  <si>
    <t>13</t>
  </si>
  <si>
    <t>M</t>
  </si>
  <si>
    <t>3114301101</t>
  </si>
  <si>
    <t>Skrutka 6 hranná presná s celým závitom M8 x450 - nerez</t>
  </si>
  <si>
    <t>ks</t>
  </si>
  <si>
    <t>32</t>
  </si>
  <si>
    <t>-414997841</t>
  </si>
  <si>
    <t>14</t>
  </si>
  <si>
    <t>767995430</t>
  </si>
  <si>
    <t>Montáž leštených nerezových plechov</t>
  </si>
  <si>
    <t>kus</t>
  </si>
  <si>
    <t>1111679039</t>
  </si>
  <si>
    <t>15</t>
  </si>
  <si>
    <t>1375662210</t>
  </si>
  <si>
    <t>Leštený plech nerezový hr. 1,50 mm - zrkadlo</t>
  </si>
  <si>
    <t>1579233091</t>
  </si>
  <si>
    <t>767995440</t>
  </si>
  <si>
    <t>Montáž krycích hliníkových plechov 1000 x 1000 mm</t>
  </si>
  <si>
    <t>-191957103</t>
  </si>
  <si>
    <t>17</t>
  </si>
  <si>
    <t>1942081504</t>
  </si>
  <si>
    <t>Krycí plech kubusov hliníkový, hr. 3,00 mm</t>
  </si>
  <si>
    <t>-1876470118</t>
  </si>
  <si>
    <t>18</t>
  </si>
  <si>
    <t>767996811</t>
  </si>
  <si>
    <t>Reštaurátorská demontáž plôch plechov</t>
  </si>
  <si>
    <t>1527175286</t>
  </si>
  <si>
    <t>19</t>
  </si>
  <si>
    <t>998767101</t>
  </si>
  <si>
    <t>Presun hmôt pre kovové stavebné doplnkové konštrukcie v objektoch výšky do 6 m</t>
  </si>
  <si>
    <t>1662667335</t>
  </si>
  <si>
    <t>783101811</t>
  </si>
  <si>
    <t>Čistenie kovovovej nodnej konštrukcie mechanicky, chemicky</t>
  </si>
  <si>
    <t>-755186032</t>
  </si>
  <si>
    <t>21</t>
  </si>
  <si>
    <t>783201811</t>
  </si>
  <si>
    <t>Mechanické vyčistenie vnútorného priestoru nosníka</t>
  </si>
  <si>
    <t>874355760</t>
  </si>
  <si>
    <t>22</t>
  </si>
  <si>
    <t>783201812</t>
  </si>
  <si>
    <t>Chemické vyčistenie vnútorného priestoru nosníka</t>
  </si>
  <si>
    <t>-39169637</t>
  </si>
  <si>
    <t>23</t>
  </si>
  <si>
    <t>2455154000</t>
  </si>
  <si>
    <t>Riedidlo 9 l</t>
  </si>
  <si>
    <t>-1005677704</t>
  </si>
  <si>
    <t>24</t>
  </si>
  <si>
    <t>2451111000</t>
  </si>
  <si>
    <t>Acetón technický</t>
  </si>
  <si>
    <t>l</t>
  </si>
  <si>
    <t>1122901074</t>
  </si>
  <si>
    <t>25</t>
  </si>
  <si>
    <t>783521899</t>
  </si>
  <si>
    <t>Náter vnútorného priestoru nosníka</t>
  </si>
  <si>
    <t>455524965</t>
  </si>
  <si>
    <t>26</t>
  </si>
  <si>
    <t>2453300500</t>
  </si>
  <si>
    <t>Náter Primer 0,75 kg</t>
  </si>
  <si>
    <t>510205160</t>
  </si>
  <si>
    <t>27</t>
  </si>
  <si>
    <t>2452300500</t>
  </si>
  <si>
    <t>Náter Alkyton vrchný 0,75 kg</t>
  </si>
  <si>
    <t>-1658934407</t>
  </si>
  <si>
    <t>28</t>
  </si>
  <si>
    <t>2462305600</t>
  </si>
  <si>
    <t>Lak Hetios Tesarol 0,75 kg</t>
  </si>
  <si>
    <t>1356322854</t>
  </si>
  <si>
    <t>29</t>
  </si>
  <si>
    <t>783521901</t>
  </si>
  <si>
    <t>Striekanie, náter vonkajšieho povrchu konštrukcii</t>
  </si>
  <si>
    <t>-1795092819</t>
  </si>
  <si>
    <t>30</t>
  </si>
  <si>
    <t>2453321511</t>
  </si>
  <si>
    <t>Náterový systém</t>
  </si>
  <si>
    <t>-1521568709</t>
  </si>
  <si>
    <t>31</t>
  </si>
  <si>
    <t>9990000000</t>
  </si>
  <si>
    <t>Ostatný pomocný a ochranný materiál</t>
  </si>
  <si>
    <t>-666469063</t>
  </si>
  <si>
    <t>000200061</t>
  </si>
  <si>
    <t>Prieskumné práce - stavebný prieskum stavebno - statického stavu</t>
  </si>
  <si>
    <t>eur</t>
  </si>
  <si>
    <t>1024</t>
  </si>
  <si>
    <t>827879998</t>
  </si>
  <si>
    <t>33</t>
  </si>
  <si>
    <t>000600013</t>
  </si>
  <si>
    <t>Zariadenie staveniska - prevádzkové sklady</t>
  </si>
  <si>
    <t>mesiac</t>
  </si>
  <si>
    <t>-392750892</t>
  </si>
  <si>
    <t>34</t>
  </si>
  <si>
    <t>000600021</t>
  </si>
  <si>
    <t>Zariadenie staveniska - prevádzkové oplotenie staveniska</t>
  </si>
  <si>
    <t>302572923</t>
  </si>
  <si>
    <t>35</t>
  </si>
  <si>
    <t>000600042</t>
  </si>
  <si>
    <t>Zariadenie staveniska - sociálne sociálne zariadenia - WC</t>
  </si>
  <si>
    <t>278452239</t>
  </si>
  <si>
    <t>VP - Práce naviac</t>
  </si>
  <si>
    <t>PN</t>
  </si>
  <si>
    <t>02 - 2017-07-Elektroinštalácia</t>
  </si>
  <si>
    <t>M - Práce a dodávky M</t>
  </si>
  <si>
    <t xml:space="preserve">    21-M - Elektromontáže</t>
  </si>
  <si>
    <t xml:space="preserve">    946 - Zemné práce pri externých montážach</t>
  </si>
  <si>
    <t>HZS - Hodinové zúčtovacie sadzby</t>
  </si>
  <si>
    <t>210010025</t>
  </si>
  <si>
    <t>Rúrka ohybná elektroinštalačná z PVC typ FXP 20, uložená pevne</t>
  </si>
  <si>
    <t>m</t>
  </si>
  <si>
    <t>64</t>
  </si>
  <si>
    <t>373582136</t>
  </si>
  <si>
    <t>3412611002</t>
  </si>
  <si>
    <t>Rúrka ohybná FXP20</t>
  </si>
  <si>
    <t>128</t>
  </si>
  <si>
    <t>-912292746</t>
  </si>
  <si>
    <t>210010124</t>
  </si>
  <si>
    <t>Rúrka ochranná z PE, novoduru, do D 80 mm, uložená voľne, vnútorná</t>
  </si>
  <si>
    <t>-1909865286</t>
  </si>
  <si>
    <t>3450700400</t>
  </si>
  <si>
    <t>I-Rúrka FXKVR 63 čierna</t>
  </si>
  <si>
    <t>1105508870</t>
  </si>
  <si>
    <t>210020306</t>
  </si>
  <si>
    <t>Káblový žľab Mars, pozink. vrátane príslušenstva, 125/100 mm bez veka vrátane podpery</t>
  </si>
  <si>
    <t>-248950388</t>
  </si>
  <si>
    <t>3450600018</t>
  </si>
  <si>
    <t>Káblový žľab 125/100 elektroinštalačný materiál, obj.č. 1112582</t>
  </si>
  <si>
    <t>-1016548546</t>
  </si>
  <si>
    <t>3450600031</t>
  </si>
  <si>
    <t>Kryt žľabu 125 elektroinštalačný materiál, obj.č. 1512562</t>
  </si>
  <si>
    <t>-107647266</t>
  </si>
  <si>
    <t>210020652</t>
  </si>
  <si>
    <t>Oceľová nosná konštrukcia pre prístroje a elektrické zariadenia hmotnosti do 10 kg</t>
  </si>
  <si>
    <t>-640072037</t>
  </si>
  <si>
    <t>55395</t>
  </si>
  <si>
    <t>Oceľová nosná konštrukcia</t>
  </si>
  <si>
    <t>-1515852885</t>
  </si>
  <si>
    <t>210100001</t>
  </si>
  <si>
    <t>Ukončenie vodičov v rozvádzač. vrátane zapojenia a vodičovej koncovky do 2.5 mm2</t>
  </si>
  <si>
    <t>886569127</t>
  </si>
  <si>
    <t>210100005</t>
  </si>
  <si>
    <t>Ukončenie vodičov v rozvádzač. vrátane zapojenia a vodičovej koncovky do 35 mm2</t>
  </si>
  <si>
    <t>2088732122</t>
  </si>
  <si>
    <t>210190001</t>
  </si>
  <si>
    <t>Montáž oceľoplechovej rozvodnice do váhy 20 kg</t>
  </si>
  <si>
    <t>138937546</t>
  </si>
  <si>
    <t>3570227901</t>
  </si>
  <si>
    <t xml:space="preserve">Rozvodnica </t>
  </si>
  <si>
    <t>2093382239</t>
  </si>
  <si>
    <t>210201455</t>
  </si>
  <si>
    <t>Montáž LED reflektoru IP 65</t>
  </si>
  <si>
    <t>1494028686</t>
  </si>
  <si>
    <t>348430155</t>
  </si>
  <si>
    <t>LED reflektor IP 65</t>
  </si>
  <si>
    <t>-964934219</t>
  </si>
  <si>
    <t>210220001</t>
  </si>
  <si>
    <t>Uzemňovacie vedenie na povrchu FeZn</t>
  </si>
  <si>
    <t>803438624</t>
  </si>
  <si>
    <t>3544224100</t>
  </si>
  <si>
    <t>Územňovací vodič ocelový žiarovo zinkovaný označenie O 8</t>
  </si>
  <si>
    <t>kg</t>
  </si>
  <si>
    <t>1525212426</t>
  </si>
  <si>
    <t>210220020</t>
  </si>
  <si>
    <t>Uzemňovacie vedenie v zemi FeZn vrátane izolácie spojov</t>
  </si>
  <si>
    <t>-726406111</t>
  </si>
  <si>
    <t>3544223850</t>
  </si>
  <si>
    <t>Územňovacia pásovina ocelová žiarovo zinkovaná označenie 30 x 4 mm</t>
  </si>
  <si>
    <t>1974598670</t>
  </si>
  <si>
    <t>210220240</t>
  </si>
  <si>
    <t>Svorka FeZn k uzemňovacej tyči  SJ</t>
  </si>
  <si>
    <t>-1142520895</t>
  </si>
  <si>
    <t>3544219000</t>
  </si>
  <si>
    <t>Svorka k uzemňovacej tyči ocelová žiarovo zinkovaná označenie SJ 02</t>
  </si>
  <si>
    <t>-1427158453</t>
  </si>
  <si>
    <t>210220245</t>
  </si>
  <si>
    <t>Svorka FeZn pripojovacia SP</t>
  </si>
  <si>
    <t>-1799451239</t>
  </si>
  <si>
    <t>3544219850</t>
  </si>
  <si>
    <t>Svorka pripojovacia pre spojenie kovových súčiastok ocelová žiarovo zinkovaná označenie SP 1</t>
  </si>
  <si>
    <t>-1934981055</t>
  </si>
  <si>
    <t>210220253</t>
  </si>
  <si>
    <t>Svorka FeZn uzemňovacia SR03</t>
  </si>
  <si>
    <t>1243668841</t>
  </si>
  <si>
    <t>3544221300</t>
  </si>
  <si>
    <t>Uzemňovacia svorka ocelová žiarovo zinkovaná označenie SR 03 A</t>
  </si>
  <si>
    <t>-1103056112</t>
  </si>
  <si>
    <t>210220280</t>
  </si>
  <si>
    <t>Uzemňovacia tyč FeZn ZT</t>
  </si>
  <si>
    <t>9698749</t>
  </si>
  <si>
    <t>3544222550</t>
  </si>
  <si>
    <t>Uzemňovacia tyč ocelová žiarovo zinkovaná označenie ZT 2 m</t>
  </si>
  <si>
    <t>707591264</t>
  </si>
  <si>
    <t>210800146</t>
  </si>
  <si>
    <t>Kábel medený uložený pevne CYKY 450/750 V 3x1,5</t>
  </si>
  <si>
    <t>1212769354</t>
  </si>
  <si>
    <t>3410350085</t>
  </si>
  <si>
    <t>CYKY 3x1,5 Kábel pre pevné uloženie, medený STN</t>
  </si>
  <si>
    <t>613919164</t>
  </si>
  <si>
    <t>210902142</t>
  </si>
  <si>
    <t>Kábel hliníkový silový uložený v trubke 1-AYKY 0,6/1 kV 4x35</t>
  </si>
  <si>
    <t>-1034929457</t>
  </si>
  <si>
    <t>3410350020</t>
  </si>
  <si>
    <t>1-AYKY 4x35 Kábel pre pevné uloženie, hliníkový STN</t>
  </si>
  <si>
    <t>-1112744371</t>
  </si>
  <si>
    <t>PPV</t>
  </si>
  <si>
    <t xml:space="preserve">%     </t>
  </si>
  <si>
    <t>-1641353562</t>
  </si>
  <si>
    <t>9999000001</t>
  </si>
  <si>
    <t>Podružný materiál</t>
  </si>
  <si>
    <t xml:space="preserve">%  </t>
  </si>
  <si>
    <t>1196597866</t>
  </si>
  <si>
    <t>9999000002</t>
  </si>
  <si>
    <t>Stratné</t>
  </si>
  <si>
    <t>2141821742</t>
  </si>
  <si>
    <t>460200163</t>
  </si>
  <si>
    <t>Hĺbenie káblovej ryhy ručne 35 cm širokej a 80 cm hlbokej, v zemine triedy 3</t>
  </si>
  <si>
    <t>2060179256</t>
  </si>
  <si>
    <t>36</t>
  </si>
  <si>
    <t>460420022</t>
  </si>
  <si>
    <t>Zriadenie, rekonšt. káblového lôžka z piesku bez zakrytia, v ryhe šír. do 65 cm, hrúbky vrstvy 10 cm</t>
  </si>
  <si>
    <t>1844150500</t>
  </si>
  <si>
    <t>37</t>
  </si>
  <si>
    <t>5831214500</t>
  </si>
  <si>
    <t>Drvina vápencová zmes 0 - 4</t>
  </si>
  <si>
    <t>-1072118871</t>
  </si>
  <si>
    <t>38</t>
  </si>
  <si>
    <t>460490012</t>
  </si>
  <si>
    <t>Rozvinutie a uloženie výstražnej fólie z PVC do ryhy, šírka 33 cm</t>
  </si>
  <si>
    <t>-919989504</t>
  </si>
  <si>
    <t>39</t>
  </si>
  <si>
    <t>2830002000</t>
  </si>
  <si>
    <t>Fólia červená v m</t>
  </si>
  <si>
    <t>945725452</t>
  </si>
  <si>
    <t>40</t>
  </si>
  <si>
    <t>460560163</t>
  </si>
  <si>
    <t>Ručný zásyp nezap. káblovej ryhy bez zhutn. zeminy, 35 cm širokej, 80 cm hlbokej v zemine tr. 3</t>
  </si>
  <si>
    <t>-1446144541</t>
  </si>
  <si>
    <t>41</t>
  </si>
  <si>
    <t>460620006</t>
  </si>
  <si>
    <t>Osiatie povrchu trávnym semenom ručne, zasekanie hrablami,postrek,</t>
  </si>
  <si>
    <t>1769314503</t>
  </si>
  <si>
    <t>42</t>
  </si>
  <si>
    <t>460620013</t>
  </si>
  <si>
    <t>Proviz. úprava terénu v zemine tr. 3, aby nerovnosti terénu neboli väčšie ako 2 cm od vodor.hladiny</t>
  </si>
  <si>
    <t>275343400</t>
  </si>
  <si>
    <t>43</t>
  </si>
  <si>
    <t>-687560631</t>
  </si>
  <si>
    <t>44</t>
  </si>
  <si>
    <t>HZS000112</t>
  </si>
  <si>
    <t xml:space="preserve">Stavebno montážne práce náročnejšie, ucelené, obtiažne, rutinné (Tr.2) v rozsahu viac ako 8 hodín náročnejšie </t>
  </si>
  <si>
    <t>hod</t>
  </si>
  <si>
    <t>512</t>
  </si>
  <si>
    <t>1723618402</t>
  </si>
  <si>
    <t>45</t>
  </si>
  <si>
    <t>000300013</t>
  </si>
  <si>
    <t>Geodetické práce - vykonávané pred výstavbou určenie priebehu nadzemného alebo podzemného existujúceho aj plánovaného vedenia</t>
  </si>
  <si>
    <t>-168908312</t>
  </si>
  <si>
    <t>46</t>
  </si>
  <si>
    <t>000300031</t>
  </si>
  <si>
    <t>Geodetické práce - vykonávané po výstavbe zameranie skutočného vyhotovenia stavby</t>
  </si>
  <si>
    <t>-870584697</t>
  </si>
  <si>
    <t>47</t>
  </si>
  <si>
    <t>000400041</t>
  </si>
  <si>
    <t>Odborné prehliadky a skúšky</t>
  </si>
  <si>
    <t>236609020</t>
  </si>
  <si>
    <t>03 - 2017-07-Spevnené plochy a chodníky</t>
  </si>
  <si>
    <t xml:space="preserve">    1 - Zemné práce</t>
  </si>
  <si>
    <t xml:space="preserve">    2 - Zakladanie</t>
  </si>
  <si>
    <t xml:space="preserve">    4 -  Vodorovné konštrukcie</t>
  </si>
  <si>
    <t xml:space="preserve">    5 -  Komunikácie</t>
  </si>
  <si>
    <t xml:space="preserve">    99 -  Presun hmôt HSV</t>
  </si>
  <si>
    <t>112101141</t>
  </si>
  <si>
    <t>Čiastočné odstránenie koreňov</t>
  </si>
  <si>
    <t>-743568911</t>
  </si>
  <si>
    <t>113106121</t>
  </si>
  <si>
    <t>Rozoberanie dlažby, z betónových alebo kamenin. dlaždíc, dosiek alebo tvaroviek,  -0,13800t</t>
  </si>
  <si>
    <t>-1566944442</t>
  </si>
  <si>
    <t>113204111</t>
  </si>
  <si>
    <t>Vytrhanie obrúb kamenných, s vybúraním lôžka, záhonových,  -0,04000t</t>
  </si>
  <si>
    <t>-1443117363</t>
  </si>
  <si>
    <t>113206111</t>
  </si>
  <si>
    <t>Vytrhanie obrúb betónových, s vybúraním lôžka, z krajníkov alebo obrubníkov stojatých,  -0,14500t</t>
  </si>
  <si>
    <t>-1236017977</t>
  </si>
  <si>
    <t>113307223</t>
  </si>
  <si>
    <t>Odstránenie podkladu v ploche nad 200 m2 z kameniva hrubého drveného, hr.200 do 300 m,  -0,40000t</t>
  </si>
  <si>
    <t>-258485022</t>
  </si>
  <si>
    <t>122201101</t>
  </si>
  <si>
    <t>Odkopávka a prekopávka nezapažená v hornine 3, do 100 m3</t>
  </si>
  <si>
    <t>731884873</t>
  </si>
  <si>
    <t>122201109</t>
  </si>
  <si>
    <t>Odkopávky a prekopávky nezapažené. Príplatok k cenám za lepivosť horniny 3</t>
  </si>
  <si>
    <t>-103356510</t>
  </si>
  <si>
    <t>162201413</t>
  </si>
  <si>
    <t>Vodorovné premiestnenie kmeňov nad 500 do 700 mm do 1000 m</t>
  </si>
  <si>
    <t>-1474329726</t>
  </si>
  <si>
    <t>162501102</t>
  </si>
  <si>
    <t xml:space="preserve">Vodorovné premiestnenie výkopku po spevnenej ceste z horniny tr.1-4, do 100 m3 na vzdialenosť do 3000 m </t>
  </si>
  <si>
    <t>1531578618</t>
  </si>
  <si>
    <t>162501105</t>
  </si>
  <si>
    <t>Vodorovné premiestnenie výkopku po spevnenej ceste z horniny tr.1-4, do 100 m3, príplatok k cene za každých ďalšich a začatých 1000 m</t>
  </si>
  <si>
    <t>517043096</t>
  </si>
  <si>
    <t>167101101</t>
  </si>
  <si>
    <t>Nakladanie neuľahnutého výkopku z hornín tr.1-4 do 100 m3</t>
  </si>
  <si>
    <t>-2005153746</t>
  </si>
  <si>
    <t>171201201</t>
  </si>
  <si>
    <t>Uloženie sypaniny na skládky do 100 m3</t>
  </si>
  <si>
    <t>68274825</t>
  </si>
  <si>
    <t>171209002</t>
  </si>
  <si>
    <t>Poplatok za skladovanie - zemina a kamenivo (17 05) ostatné</t>
  </si>
  <si>
    <t>-282829504</t>
  </si>
  <si>
    <t>181101102</t>
  </si>
  <si>
    <t>Úprava pláne v zárezoch v hornine 1-4 so zhutnením</t>
  </si>
  <si>
    <t>1244424047</t>
  </si>
  <si>
    <t>215901101</t>
  </si>
  <si>
    <t>Zhutnenie podložia z rastlej horniny 1 až 4 pod násypy, z hornina súdržných do 92 % PS a nesúdržných</t>
  </si>
  <si>
    <t>-1040485503</t>
  </si>
  <si>
    <t>451561111</t>
  </si>
  <si>
    <t>Lôžko pod dlažby z kameniva drveného drobného hr.vrstvy do 100 mm</t>
  </si>
  <si>
    <t>704214591</t>
  </si>
  <si>
    <t>564851111</t>
  </si>
  <si>
    <t>Podklad zo štrkodrviny s rozprestretím a zhutnením, po zhutnení hr. 150 mm</t>
  </si>
  <si>
    <t>-1059316390</t>
  </si>
  <si>
    <t>564851114</t>
  </si>
  <si>
    <t>Podklad zo štrkodrviny s rozprestretím a zhutnením, po zhutnení hr. 180 mm</t>
  </si>
  <si>
    <t>-36264111</t>
  </si>
  <si>
    <t>596811322</t>
  </si>
  <si>
    <t>Kladenie betónovej dlažby komunikacií pre peších do lôžka z kameniva, veľ. do 0,25 m2 plochy od 100 do 300 m2</t>
  </si>
  <si>
    <t>1349075194</t>
  </si>
  <si>
    <t>59229009301</t>
  </si>
  <si>
    <t>SEMMELROCK UMBRIANO platňa 50/80/8 cm, sivo-biela</t>
  </si>
  <si>
    <t>-1070349347</t>
  </si>
  <si>
    <t>59229011401</t>
  </si>
  <si>
    <t>SEMMELROCK UMBRIANO platňa 50/80/8 cm, antracit</t>
  </si>
  <si>
    <t>-1680432539</t>
  </si>
  <si>
    <t>916561111</t>
  </si>
  <si>
    <t>Osadenie záhonového alebo parkového obrubníka betón., do lôžka z bet. pros. tr. C 12/15 s bočnou oporou</t>
  </si>
  <si>
    <t>-840927486</t>
  </si>
  <si>
    <t>5922902940</t>
  </si>
  <si>
    <t>SEMMELROCK Obrubník betónový parkový 100/20/5 cm, sivá</t>
  </si>
  <si>
    <t>-1780098250</t>
  </si>
  <si>
    <t>962041315</t>
  </si>
  <si>
    <t>Buranie kvetináčov z betónu prostého hr. do 150 mm,  -0,29700t</t>
  </si>
  <si>
    <t>199110731</t>
  </si>
  <si>
    <t>979083114</t>
  </si>
  <si>
    <t>Vodorovné premiestnenie sutiny na skládku s naložením a zložením nad 2000 do 3000 m</t>
  </si>
  <si>
    <t>595576930</t>
  </si>
  <si>
    <t>979083191</t>
  </si>
  <si>
    <t>Príplatok za každých ďalších i začatých 1000 m po spevnenej ceste</t>
  </si>
  <si>
    <t>-76651873</t>
  </si>
  <si>
    <t>979089012</t>
  </si>
  <si>
    <t>Poplatok za skladovanie - betón, tehly, dlaždice (17 01 ), ostatné</t>
  </si>
  <si>
    <t>713948830</t>
  </si>
  <si>
    <t>979093111</t>
  </si>
  <si>
    <t>Uloženie sutiny na skládku s hrubým urovnaním bez zhutnenia</t>
  </si>
  <si>
    <t>-501308553</t>
  </si>
  <si>
    <t>998223011</t>
  </si>
  <si>
    <t>Presun hmôt pre pozemné komunikácie s krytom dláždeným (822 2.3, 822 5.3) akejkoľvek dĺžky objektu</t>
  </si>
  <si>
    <t>24088334</t>
  </si>
  <si>
    <t>000300016</t>
  </si>
  <si>
    <t>Geodetické práce - vykonávané pred výstavbou určenie vytyčovacej siete, vytýčenie staveniska, staveb. objektu</t>
  </si>
  <si>
    <t>2051506260</t>
  </si>
  <si>
    <t>000600024</t>
  </si>
  <si>
    <t>Zariadenie staveniska - prevádzkové dopravné značenie po stavenisku</t>
  </si>
  <si>
    <t>897126985</t>
  </si>
  <si>
    <t>001000034</t>
  </si>
  <si>
    <t>Skúšky a revízie ostatné skúšky</t>
  </si>
  <si>
    <t>-2077369635</t>
  </si>
  <si>
    <t>04 - 2017-07-Sadové úpravy - varianta B</t>
  </si>
  <si>
    <t xml:space="preserve">    99 - Presun hmôt HSV</t>
  </si>
  <si>
    <t>111101111</t>
  </si>
  <si>
    <t>Odstránenie ruderálneho porastu s odvozom zhrabkov do 20km a so zlož. v rovine alebo na svahu do 1:5</t>
  </si>
  <si>
    <t>1650363597</t>
  </si>
  <si>
    <t>111151121</t>
  </si>
  <si>
    <t>Kosenie parkového trávnika do 1000 m2 s odvozom do 20 km a so zložením, v rovine alebo na svahu do 1:5</t>
  </si>
  <si>
    <t>1791832571</t>
  </si>
  <si>
    <t>-60863151</t>
  </si>
  <si>
    <t>112103121</t>
  </si>
  <si>
    <t>Vyrúbanie stromu v sťažených podm. vo svahu do 1:5, priemer kmeňa nad 100 do 200 mm</t>
  </si>
  <si>
    <t>-1663242247</t>
  </si>
  <si>
    <t>112103124</t>
  </si>
  <si>
    <t>Vyrúbanie stromu v sťažených podm. vo svahu do 1:5, priemer kmeňa nad 400 do 500 mm</t>
  </si>
  <si>
    <t>-1932644042</t>
  </si>
  <si>
    <t>112201011</t>
  </si>
  <si>
    <t xml:space="preserve">Odstránenie pňa ručne, priemeru do 200 mm v rovine a na svahu do 1:5   </t>
  </si>
  <si>
    <t>662253933</t>
  </si>
  <si>
    <t>112201014</t>
  </si>
  <si>
    <t xml:space="preserve">Odstránenie pňa ručne, priemeru nad 400 do 500 mm v rovine a na svahu do 1:5 </t>
  </si>
  <si>
    <t>1861563865</t>
  </si>
  <si>
    <t>180402111</t>
  </si>
  <si>
    <t>Založenie trávnika parkového výsevom v rovine do 1:5</t>
  </si>
  <si>
    <t>1104234678</t>
  </si>
  <si>
    <t>0057211200</t>
  </si>
  <si>
    <t>Trávové semeno - parková zmes</t>
  </si>
  <si>
    <t>-1396036271</t>
  </si>
  <si>
    <t>1804021111</t>
  </si>
  <si>
    <t>Dosev trávnika parkového v rovine do 1:5</t>
  </si>
  <si>
    <t>2128786455</t>
  </si>
  <si>
    <t>180406111</t>
  </si>
  <si>
    <t>Založenie trávnika parkového mačinovaním v rovine alebo na svahu do 1:5</t>
  </si>
  <si>
    <t>1560067472</t>
  </si>
  <si>
    <t>0057220000</t>
  </si>
  <si>
    <t>Trávnikový koberec - rolovaný</t>
  </si>
  <si>
    <t>288273011</t>
  </si>
  <si>
    <t>182001111</t>
  </si>
  <si>
    <t>Plošná úprava terénu pri nerovnostiach terénu nad 50-100mm v rovine alebo na svahu do 1:5</t>
  </si>
  <si>
    <t>2001184951</t>
  </si>
  <si>
    <t>183402111</t>
  </si>
  <si>
    <t>Rozrušenie pôdy na hĺbku nad 50 do 15O mm v rovine alebo na svahu do 1:5</t>
  </si>
  <si>
    <t>1760020389</t>
  </si>
  <si>
    <t>183403153</t>
  </si>
  <si>
    <t>Obrobenie pôdy hrabaním v rovine alebo na svahu do 1:5</t>
  </si>
  <si>
    <t>321821168</t>
  </si>
  <si>
    <t>183403161</t>
  </si>
  <si>
    <t>Obrobenie pôdy valcovaním v rovine alebo na svahu do 1:5</t>
  </si>
  <si>
    <t>-1991454008</t>
  </si>
  <si>
    <t>184802111</t>
  </si>
  <si>
    <t>Chemické odburinenie pôdy v rovine alebo na svahu do 1:5 postrekom naširoko</t>
  </si>
  <si>
    <t>-1612398196</t>
  </si>
  <si>
    <t>2523401000</t>
  </si>
  <si>
    <t>Roundup aktiv 540 ml - postrekový prípravok na ničenie burín</t>
  </si>
  <si>
    <t>203906554</t>
  </si>
  <si>
    <t>185802111</t>
  </si>
  <si>
    <t>Hnojenie pôdy v rovine alebo na svahu do 1:5 rašelinou</t>
  </si>
  <si>
    <t>-450628556</t>
  </si>
  <si>
    <t>1031120000</t>
  </si>
  <si>
    <t>Rašelina zahradná kompostová tr. 2 vlhká</t>
  </si>
  <si>
    <t>1115655540</t>
  </si>
  <si>
    <t>185802113</t>
  </si>
  <si>
    <t>Hnojenie pôdy v rovine alebo na svahu do 1:5 umelým hnojivom naširoko</t>
  </si>
  <si>
    <t>-350152619</t>
  </si>
  <si>
    <t>2511111200</t>
  </si>
  <si>
    <t>Hnojivo NPK v PE vreciach</t>
  </si>
  <si>
    <t>-1401651690</t>
  </si>
  <si>
    <t>185804215</t>
  </si>
  <si>
    <t>Vypletie v rovine alebo na svahu do 1:5 - trávnika po výseve</t>
  </si>
  <si>
    <t>-1159144449</t>
  </si>
  <si>
    <t>185804312</t>
  </si>
  <si>
    <t>Zaliatie rastlín vodou, plochy jednotlivo nad 20 m2</t>
  </si>
  <si>
    <t>1451823492</t>
  </si>
  <si>
    <t>4x zaliatie</t>
  </si>
  <si>
    <t>VV</t>
  </si>
  <si>
    <t>2,00*4</t>
  </si>
  <si>
    <t>185851111</t>
  </si>
  <si>
    <t>Dovoz vody pre zálievku rastlín na vzdialenosť do 6000 m</t>
  </si>
  <si>
    <t>-413412827</t>
  </si>
  <si>
    <t>998231311</t>
  </si>
  <si>
    <t>Presun hmôt pre sadovnícke a krajinárske úpravy do 5000 m vodorovne bez zvislého presunu</t>
  </si>
  <si>
    <t>-769182520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</si>
</sst>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dd\.mm\.yyyy"/>
    <numFmt numFmtId="166" formatCode="#,##0.00000"/>
    <numFmt numFmtId="167" formatCode="#,##0.000"/>
  </numFmts>
  <fonts count="99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b/>
      <sz val="8"/>
      <color indexed="16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800080"/>
      <name val="Trebuchet MS"/>
      <family val="0"/>
    </font>
    <font>
      <sz val="8"/>
      <color rgb="FF50505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sz val="9"/>
      <color rgb="FF000000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80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84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16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6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6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4" fontId="88" fillId="0" borderId="22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6" fontId="88" fillId="0" borderId="0" xfId="0" applyNumberFormat="1" applyFont="1" applyBorder="1" applyAlignment="1">
      <alignment vertical="center"/>
    </xf>
    <xf numFmtId="4" fontId="88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66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66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4" fontId="86" fillId="23" borderId="19" xfId="0" applyNumberFormat="1" applyFont="1" applyFill="1" applyBorder="1" applyAlignment="1" applyProtection="1">
      <alignment horizontal="center" vertical="center"/>
      <protection locked="0"/>
    </xf>
    <xf numFmtId="0" fontId="86" fillId="23" borderId="20" xfId="0" applyFont="1" applyFill="1" applyBorder="1" applyAlignment="1" applyProtection="1">
      <alignment horizontal="center" vertical="center"/>
      <protection locked="0"/>
    </xf>
    <xf numFmtId="4" fontId="86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86" fillId="23" borderId="22" xfId="0" applyNumberFormat="1" applyFont="1" applyFill="1" applyBorder="1" applyAlignment="1" applyProtection="1">
      <alignment horizontal="center" vertical="center"/>
      <protection locked="0"/>
    </xf>
    <xf numFmtId="0" fontId="86" fillId="23" borderId="0" xfId="0" applyFont="1" applyFill="1" applyBorder="1" applyAlignment="1" applyProtection="1">
      <alignment horizontal="center" vertical="center"/>
      <protection locked="0"/>
    </xf>
    <xf numFmtId="4" fontId="86" fillId="0" borderId="23" xfId="0" applyNumberFormat="1" applyFont="1" applyBorder="1" applyAlignment="1">
      <alignment vertical="center"/>
    </xf>
    <xf numFmtId="164" fontId="86" fillId="23" borderId="24" xfId="0" applyNumberFormat="1" applyFont="1" applyFill="1" applyBorder="1" applyAlignment="1" applyProtection="1">
      <alignment horizontal="center" vertical="center"/>
      <protection locked="0"/>
    </xf>
    <xf numFmtId="0" fontId="86" fillId="23" borderId="25" xfId="0" applyFont="1" applyFill="1" applyBorder="1" applyAlignment="1" applyProtection="1">
      <alignment horizontal="center" vertical="center"/>
      <protection locked="0"/>
    </xf>
    <xf numFmtId="4" fontId="86" fillId="0" borderId="26" xfId="0" applyNumberFormat="1" applyFont="1" applyBorder="1" applyAlignment="1">
      <alignment vertical="center"/>
    </xf>
    <xf numFmtId="0" fontId="87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3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6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6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94" fillId="0" borderId="20" xfId="0" applyNumberFormat="1" applyFont="1" applyBorder="1" applyAlignment="1">
      <alignment/>
    </xf>
    <xf numFmtId="166" fontId="94" fillId="0" borderId="2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66" fontId="75" fillId="0" borderId="0" xfId="0" applyNumberFormat="1" applyFont="1" applyBorder="1" applyAlignment="1">
      <alignment/>
    </xf>
    <xf numFmtId="166" fontId="75" fillId="0" borderId="23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72" fillId="23" borderId="33" xfId="0" applyFont="1" applyFill="1" applyBorder="1" applyAlignment="1" applyProtection="1">
      <alignment horizontal="left" vertical="center"/>
      <protection locked="0"/>
    </xf>
    <xf numFmtId="166" fontId="72" fillId="0" borderId="0" xfId="0" applyNumberFormat="1" applyFont="1" applyBorder="1" applyAlignment="1">
      <alignment vertical="center"/>
    </xf>
    <xf numFmtId="166" fontId="72" fillId="0" borderId="23" xfId="0" applyNumberFormat="1" applyFont="1" applyBorder="1" applyAlignment="1">
      <alignment vertical="center"/>
    </xf>
    <xf numFmtId="0" fontId="95" fillId="0" borderId="33" xfId="0" applyFont="1" applyBorder="1" applyAlignment="1" applyProtection="1">
      <alignment horizontal="center" vertical="center"/>
      <protection locked="0"/>
    </xf>
    <xf numFmtId="49" fontId="95" fillId="0" borderId="33" xfId="0" applyNumberFormat="1" applyFont="1" applyBorder="1" applyAlignment="1" applyProtection="1">
      <alignment horizontal="left" vertical="center" wrapText="1"/>
      <protection locked="0"/>
    </xf>
    <xf numFmtId="0" fontId="95" fillId="0" borderId="33" xfId="0" applyFont="1" applyBorder="1" applyAlignment="1" applyProtection="1">
      <alignment horizontal="center" vertical="center" wrapText="1"/>
      <protection locked="0"/>
    </xf>
    <xf numFmtId="167" fontId="95" fillId="0" borderId="33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72" fillId="23" borderId="33" xfId="0" applyFont="1" applyFill="1" applyBorder="1" applyAlignment="1" applyProtection="1">
      <alignment horizontal="center" vertical="center"/>
      <protection locked="0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67" fontId="77" fillId="0" borderId="0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4" fontId="87" fillId="35" borderId="0" xfId="0" applyNumberFormat="1" applyFont="1" applyFill="1" applyBorder="1" applyAlignment="1">
      <alignment vertical="center"/>
    </xf>
    <xf numFmtId="0" fontId="8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4" fillId="23" borderId="0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left" vertical="center"/>
    </xf>
    <xf numFmtId="4" fontId="74" fillId="23" borderId="0" xfId="0" applyNumberFormat="1" applyFont="1" applyFill="1" applyBorder="1" applyAlignment="1" applyProtection="1">
      <alignment vertical="center"/>
      <protection locked="0"/>
    </xf>
    <xf numFmtId="4" fontId="74" fillId="0" borderId="0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horizontal="right" vertical="center"/>
    </xf>
    <xf numFmtId="4" fontId="87" fillId="0" borderId="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16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33" borderId="0" xfId="36" applyFont="1" applyFill="1" applyAlignment="1" applyProtection="1">
      <alignment horizontal="center" vertical="center"/>
      <protection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>
      <alignment vertical="center"/>
    </xf>
    <xf numFmtId="4" fontId="87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/>
    </xf>
    <xf numFmtId="4" fontId="73" fillId="0" borderId="0" xfId="0" applyNumberFormat="1" applyFont="1" applyBorder="1" applyAlignment="1">
      <alignment vertical="center"/>
    </xf>
    <xf numFmtId="4" fontId="74" fillId="0" borderId="25" xfId="0" applyNumberFormat="1" applyFont="1" applyBorder="1" applyAlignment="1">
      <alignment/>
    </xf>
    <xf numFmtId="4" fontId="74" fillId="0" borderId="25" xfId="0" applyNumberFormat="1" applyFont="1" applyBorder="1" applyAlignment="1">
      <alignment vertical="center"/>
    </xf>
    <xf numFmtId="4" fontId="73" fillId="0" borderId="20" xfId="0" applyNumberFormat="1" applyFont="1" applyBorder="1" applyAlignment="1">
      <alignment/>
    </xf>
    <xf numFmtId="4" fontId="73" fillId="0" borderId="20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4" fontId="73" fillId="0" borderId="31" xfId="0" applyNumberFormat="1" applyFont="1" applyBorder="1" applyAlignment="1">
      <alignment/>
    </xf>
    <xf numFmtId="4" fontId="73" fillId="0" borderId="31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95" fillId="0" borderId="33" xfId="0" applyFont="1" applyBorder="1" applyAlignment="1" applyProtection="1">
      <alignment horizontal="left" vertical="center" wrapText="1"/>
      <protection locked="0"/>
    </xf>
    <xf numFmtId="4" fontId="95" fillId="23" borderId="33" xfId="0" applyNumberFormat="1" applyFont="1" applyFill="1" applyBorder="1" applyAlignment="1" applyProtection="1">
      <alignment vertical="center"/>
      <protection locked="0"/>
    </xf>
    <xf numFmtId="4" fontId="95" fillId="0" borderId="33" xfId="0" applyNumberFormat="1" applyFont="1" applyBorder="1" applyAlignment="1" applyProtection="1">
      <alignment vertical="center"/>
      <protection locked="0"/>
    </xf>
    <xf numFmtId="4" fontId="74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35" borderId="31" xfId="0" applyFont="1" applyFill="1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4" fillId="0" borderId="0" xfId="0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4" fontId="4" fillId="35" borderId="18" xfId="0" applyNumberFormat="1" applyFont="1" applyFill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>
      <alignment horizontal="left" vertical="center"/>
    </xf>
    <xf numFmtId="0" fontId="76" fillId="0" borderId="20" xfId="0" applyFont="1" applyBorder="1" applyAlignment="1">
      <alignment horizontal="left" vertical="center" wrapText="1"/>
    </xf>
    <xf numFmtId="0" fontId="76" fillId="0" borderId="20" xfId="0" applyFont="1" applyBorder="1" applyAlignment="1">
      <alignment vertical="center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7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R2" s="196" t="s">
        <v>8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9" t="s">
        <v>9</v>
      </c>
      <c r="BT2" s="19" t="s">
        <v>10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2:71" ht="36.75" customHeight="1">
      <c r="B4" s="23"/>
      <c r="C4" s="211" t="s">
        <v>11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4"/>
      <c r="AS4" s="25" t="s">
        <v>12</v>
      </c>
      <c r="BE4" s="26" t="s">
        <v>13</v>
      </c>
      <c r="BS4" s="19" t="s">
        <v>14</v>
      </c>
    </row>
    <row r="5" spans="2:71" ht="14.25" customHeight="1">
      <c r="B5" s="23"/>
      <c r="C5" s="27"/>
      <c r="D5" s="28" t="s">
        <v>15</v>
      </c>
      <c r="E5" s="27"/>
      <c r="F5" s="27"/>
      <c r="G5" s="27"/>
      <c r="H5" s="27"/>
      <c r="I5" s="27"/>
      <c r="J5" s="27"/>
      <c r="K5" s="231" t="s">
        <v>16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7"/>
      <c r="AQ5" s="24"/>
      <c r="BE5" s="229" t="s">
        <v>17</v>
      </c>
      <c r="BS5" s="19" t="s">
        <v>9</v>
      </c>
    </row>
    <row r="6" spans="2:71" ht="36.75" customHeight="1">
      <c r="B6" s="23"/>
      <c r="C6" s="27"/>
      <c r="D6" s="30" t="s">
        <v>18</v>
      </c>
      <c r="E6" s="27"/>
      <c r="F6" s="27"/>
      <c r="G6" s="27"/>
      <c r="H6" s="27"/>
      <c r="I6" s="27"/>
      <c r="J6" s="27"/>
      <c r="K6" s="233" t="s">
        <v>19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7"/>
      <c r="AQ6" s="24"/>
      <c r="BE6" s="230"/>
      <c r="BS6" s="19" t="s">
        <v>9</v>
      </c>
    </row>
    <row r="7" spans="2:71" ht="14.25" customHeight="1">
      <c r="B7" s="23"/>
      <c r="C7" s="27"/>
      <c r="D7" s="31" t="s">
        <v>20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21</v>
      </c>
      <c r="AL7" s="27"/>
      <c r="AM7" s="27"/>
      <c r="AN7" s="29" t="s">
        <v>5</v>
      </c>
      <c r="AO7" s="27"/>
      <c r="AP7" s="27"/>
      <c r="AQ7" s="24"/>
      <c r="BE7" s="230"/>
      <c r="BS7" s="19" t="s">
        <v>9</v>
      </c>
    </row>
    <row r="8" spans="2:71" ht="14.25" customHeight="1">
      <c r="B8" s="23"/>
      <c r="C8" s="27"/>
      <c r="D8" s="31" t="s">
        <v>22</v>
      </c>
      <c r="E8" s="27"/>
      <c r="F8" s="27"/>
      <c r="G8" s="27"/>
      <c r="H8" s="27"/>
      <c r="I8" s="27"/>
      <c r="J8" s="27"/>
      <c r="K8" s="29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24</v>
      </c>
      <c r="AL8" s="27"/>
      <c r="AM8" s="27"/>
      <c r="AN8" s="32" t="s">
        <v>25</v>
      </c>
      <c r="AO8" s="27"/>
      <c r="AP8" s="27"/>
      <c r="AQ8" s="24"/>
      <c r="BE8" s="230"/>
      <c r="BS8" s="19" t="s">
        <v>9</v>
      </c>
    </row>
    <row r="9" spans="2:71" ht="14.2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30"/>
      <c r="BS9" s="19" t="s">
        <v>9</v>
      </c>
    </row>
    <row r="10" spans="2:71" ht="14.25" customHeight="1">
      <c r="B10" s="23"/>
      <c r="C10" s="27"/>
      <c r="D10" s="31" t="s">
        <v>26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27</v>
      </c>
      <c r="AL10" s="27"/>
      <c r="AM10" s="27"/>
      <c r="AN10" s="29" t="s">
        <v>5</v>
      </c>
      <c r="AO10" s="27"/>
      <c r="AP10" s="27"/>
      <c r="AQ10" s="24"/>
      <c r="BE10" s="230"/>
      <c r="BS10" s="19" t="s">
        <v>9</v>
      </c>
    </row>
    <row r="11" spans="2:71" ht="18" customHeight="1">
      <c r="B11" s="23"/>
      <c r="C11" s="27"/>
      <c r="D11" s="27"/>
      <c r="E11" s="29" t="s">
        <v>28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29</v>
      </c>
      <c r="AL11" s="27"/>
      <c r="AM11" s="27"/>
      <c r="AN11" s="29" t="s">
        <v>5</v>
      </c>
      <c r="AO11" s="27"/>
      <c r="AP11" s="27"/>
      <c r="AQ11" s="24"/>
      <c r="BE11" s="230"/>
      <c r="BS11" s="19" t="s">
        <v>9</v>
      </c>
    </row>
    <row r="12" spans="2:71" ht="6.7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30"/>
      <c r="BS12" s="19" t="s">
        <v>9</v>
      </c>
    </row>
    <row r="13" spans="2:71" ht="14.25" customHeight="1">
      <c r="B13" s="23"/>
      <c r="C13" s="27"/>
      <c r="D13" s="31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27</v>
      </c>
      <c r="AL13" s="27"/>
      <c r="AM13" s="27"/>
      <c r="AN13" s="33" t="s">
        <v>31</v>
      </c>
      <c r="AO13" s="27"/>
      <c r="AP13" s="27"/>
      <c r="AQ13" s="24"/>
      <c r="BE13" s="230"/>
      <c r="BS13" s="19" t="s">
        <v>9</v>
      </c>
    </row>
    <row r="14" spans="2:71" ht="15">
      <c r="B14" s="23"/>
      <c r="C14" s="27"/>
      <c r="D14" s="27"/>
      <c r="E14" s="234" t="s">
        <v>31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31" t="s">
        <v>29</v>
      </c>
      <c r="AL14" s="27"/>
      <c r="AM14" s="27"/>
      <c r="AN14" s="33" t="s">
        <v>31</v>
      </c>
      <c r="AO14" s="27"/>
      <c r="AP14" s="27"/>
      <c r="AQ14" s="24"/>
      <c r="BE14" s="230"/>
      <c r="BS14" s="19" t="s">
        <v>9</v>
      </c>
    </row>
    <row r="15" spans="2:71" ht="6.7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30"/>
      <c r="BS15" s="19" t="s">
        <v>6</v>
      </c>
    </row>
    <row r="16" spans="2:71" ht="14.25" customHeight="1">
      <c r="B16" s="23"/>
      <c r="C16" s="27"/>
      <c r="D16" s="31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27</v>
      </c>
      <c r="AL16" s="27"/>
      <c r="AM16" s="27"/>
      <c r="AN16" s="29" t="s">
        <v>5</v>
      </c>
      <c r="AO16" s="27"/>
      <c r="AP16" s="27"/>
      <c r="AQ16" s="24"/>
      <c r="BE16" s="230"/>
      <c r="BS16" s="19" t="s">
        <v>6</v>
      </c>
    </row>
    <row r="17" spans="2:71" ht="18" customHeight="1">
      <c r="B17" s="23"/>
      <c r="C17" s="27"/>
      <c r="D17" s="27"/>
      <c r="E17" s="29" t="s">
        <v>23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29</v>
      </c>
      <c r="AL17" s="27"/>
      <c r="AM17" s="27"/>
      <c r="AN17" s="29" t="s">
        <v>5</v>
      </c>
      <c r="AO17" s="27"/>
      <c r="AP17" s="27"/>
      <c r="AQ17" s="24"/>
      <c r="BE17" s="230"/>
      <c r="BS17" s="19" t="s">
        <v>33</v>
      </c>
    </row>
    <row r="18" spans="2:71" ht="6.7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30"/>
      <c r="BS18" s="19" t="s">
        <v>9</v>
      </c>
    </row>
    <row r="19" spans="2:71" ht="14.25" customHeight="1">
      <c r="B19" s="23"/>
      <c r="C19" s="27"/>
      <c r="D19" s="31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27</v>
      </c>
      <c r="AL19" s="27"/>
      <c r="AM19" s="27"/>
      <c r="AN19" s="29" t="s">
        <v>5</v>
      </c>
      <c r="AO19" s="27"/>
      <c r="AP19" s="27"/>
      <c r="AQ19" s="24"/>
      <c r="BE19" s="230"/>
      <c r="BS19" s="19" t="s">
        <v>9</v>
      </c>
    </row>
    <row r="20" spans="2:57" ht="18" customHeight="1">
      <c r="B20" s="23"/>
      <c r="C20" s="27"/>
      <c r="D20" s="27"/>
      <c r="E20" s="29" t="s">
        <v>23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29</v>
      </c>
      <c r="AL20" s="27"/>
      <c r="AM20" s="27"/>
      <c r="AN20" s="29" t="s">
        <v>5</v>
      </c>
      <c r="AO20" s="27"/>
      <c r="AP20" s="27"/>
      <c r="AQ20" s="24"/>
      <c r="BE20" s="230"/>
    </row>
    <row r="21" spans="2:57" ht="6.7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30"/>
    </row>
    <row r="22" spans="2:57" ht="15">
      <c r="B22" s="23"/>
      <c r="C22" s="27"/>
      <c r="D22" s="31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30"/>
    </row>
    <row r="23" spans="2:57" ht="22.5" customHeight="1">
      <c r="B23" s="23"/>
      <c r="C23" s="27"/>
      <c r="D23" s="27"/>
      <c r="E23" s="236" t="s">
        <v>5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7"/>
      <c r="AP23" s="27"/>
      <c r="AQ23" s="24"/>
      <c r="BE23" s="230"/>
    </row>
    <row r="24" spans="2:57" ht="6.7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30"/>
    </row>
    <row r="25" spans="2:57" ht="6.7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30"/>
    </row>
    <row r="26" spans="2:57" ht="14.25" customHeight="1">
      <c r="B26" s="23"/>
      <c r="C26" s="27"/>
      <c r="D26" s="35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7">
        <f>ROUND(AG87,2)</f>
        <v>0</v>
      </c>
      <c r="AL26" s="232"/>
      <c r="AM26" s="232"/>
      <c r="AN26" s="232"/>
      <c r="AO26" s="232"/>
      <c r="AP26" s="27"/>
      <c r="AQ26" s="24"/>
      <c r="BE26" s="230"/>
    </row>
    <row r="27" spans="2:57" ht="14.25" customHeight="1">
      <c r="B27" s="23"/>
      <c r="C27" s="27"/>
      <c r="D27" s="35" t="s">
        <v>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7">
        <f>ROUND(AG93,2)</f>
        <v>0</v>
      </c>
      <c r="AL27" s="237"/>
      <c r="AM27" s="237"/>
      <c r="AN27" s="237"/>
      <c r="AO27" s="237"/>
      <c r="AP27" s="27"/>
      <c r="AQ27" s="24"/>
      <c r="BE27" s="230"/>
    </row>
    <row r="28" spans="2:57" s="1" customFormat="1" ht="6.7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30"/>
    </row>
    <row r="29" spans="2:57" s="1" customFormat="1" ht="25.5" customHeight="1">
      <c r="B29" s="36"/>
      <c r="C29" s="37"/>
      <c r="D29" s="39" t="s">
        <v>38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8">
        <f>ROUND(AK26+AK27,2)</f>
        <v>0</v>
      </c>
      <c r="AL29" s="239"/>
      <c r="AM29" s="239"/>
      <c r="AN29" s="239"/>
      <c r="AO29" s="239"/>
      <c r="AP29" s="37"/>
      <c r="AQ29" s="38"/>
      <c r="BE29" s="230"/>
    </row>
    <row r="30" spans="2:57" s="1" customFormat="1" ht="6.7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30"/>
    </row>
    <row r="31" spans="2:57" s="2" customFormat="1" ht="14.25" customHeight="1">
      <c r="B31" s="41"/>
      <c r="C31" s="42"/>
      <c r="D31" s="43" t="s">
        <v>39</v>
      </c>
      <c r="E31" s="42"/>
      <c r="F31" s="43" t="s">
        <v>40</v>
      </c>
      <c r="G31" s="42"/>
      <c r="H31" s="42"/>
      <c r="I31" s="42"/>
      <c r="J31" s="42"/>
      <c r="K31" s="42"/>
      <c r="L31" s="220">
        <v>0.2</v>
      </c>
      <c r="M31" s="221"/>
      <c r="N31" s="221"/>
      <c r="O31" s="221"/>
      <c r="P31" s="42"/>
      <c r="Q31" s="42"/>
      <c r="R31" s="42"/>
      <c r="S31" s="42"/>
      <c r="T31" s="45" t="s">
        <v>41</v>
      </c>
      <c r="U31" s="42"/>
      <c r="V31" s="42"/>
      <c r="W31" s="222">
        <f>ROUND(AZ87+SUM(CD94:CD98),2)</f>
        <v>0</v>
      </c>
      <c r="X31" s="221"/>
      <c r="Y31" s="221"/>
      <c r="Z31" s="221"/>
      <c r="AA31" s="221"/>
      <c r="AB31" s="221"/>
      <c r="AC31" s="221"/>
      <c r="AD31" s="221"/>
      <c r="AE31" s="221"/>
      <c r="AF31" s="42"/>
      <c r="AG31" s="42"/>
      <c r="AH31" s="42"/>
      <c r="AI31" s="42"/>
      <c r="AJ31" s="42"/>
      <c r="AK31" s="222">
        <f>ROUND(AV87+SUM(BY94:BY98),2)</f>
        <v>0</v>
      </c>
      <c r="AL31" s="221"/>
      <c r="AM31" s="221"/>
      <c r="AN31" s="221"/>
      <c r="AO31" s="221"/>
      <c r="AP31" s="42"/>
      <c r="AQ31" s="46"/>
      <c r="BE31" s="230"/>
    </row>
    <row r="32" spans="2:57" s="2" customFormat="1" ht="14.25" customHeight="1">
      <c r="B32" s="41"/>
      <c r="C32" s="42"/>
      <c r="D32" s="42"/>
      <c r="E32" s="42"/>
      <c r="F32" s="43" t="s">
        <v>42</v>
      </c>
      <c r="G32" s="42"/>
      <c r="H32" s="42"/>
      <c r="I32" s="42"/>
      <c r="J32" s="42"/>
      <c r="K32" s="42"/>
      <c r="L32" s="220">
        <v>0.2</v>
      </c>
      <c r="M32" s="221"/>
      <c r="N32" s="221"/>
      <c r="O32" s="221"/>
      <c r="P32" s="42"/>
      <c r="Q32" s="42"/>
      <c r="R32" s="42"/>
      <c r="S32" s="42"/>
      <c r="T32" s="45" t="s">
        <v>41</v>
      </c>
      <c r="U32" s="42"/>
      <c r="V32" s="42"/>
      <c r="W32" s="222">
        <f>ROUND(BA87+SUM(CE94:CE98),2)</f>
        <v>0</v>
      </c>
      <c r="X32" s="221"/>
      <c r="Y32" s="221"/>
      <c r="Z32" s="221"/>
      <c r="AA32" s="221"/>
      <c r="AB32" s="221"/>
      <c r="AC32" s="221"/>
      <c r="AD32" s="221"/>
      <c r="AE32" s="221"/>
      <c r="AF32" s="42"/>
      <c r="AG32" s="42"/>
      <c r="AH32" s="42"/>
      <c r="AI32" s="42"/>
      <c r="AJ32" s="42"/>
      <c r="AK32" s="222">
        <f>ROUND(AW87+SUM(BZ94:BZ98),2)</f>
        <v>0</v>
      </c>
      <c r="AL32" s="221"/>
      <c r="AM32" s="221"/>
      <c r="AN32" s="221"/>
      <c r="AO32" s="221"/>
      <c r="AP32" s="42"/>
      <c r="AQ32" s="46"/>
      <c r="BE32" s="230"/>
    </row>
    <row r="33" spans="2:57" s="2" customFormat="1" ht="14.25" customHeight="1" hidden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20">
        <v>0.2</v>
      </c>
      <c r="M33" s="221"/>
      <c r="N33" s="221"/>
      <c r="O33" s="221"/>
      <c r="P33" s="42"/>
      <c r="Q33" s="42"/>
      <c r="R33" s="42"/>
      <c r="S33" s="42"/>
      <c r="T33" s="45" t="s">
        <v>41</v>
      </c>
      <c r="U33" s="42"/>
      <c r="V33" s="42"/>
      <c r="W33" s="222">
        <f>ROUND(BB87+SUM(CF94:CF98),2)</f>
        <v>0</v>
      </c>
      <c r="X33" s="221"/>
      <c r="Y33" s="221"/>
      <c r="Z33" s="221"/>
      <c r="AA33" s="221"/>
      <c r="AB33" s="221"/>
      <c r="AC33" s="221"/>
      <c r="AD33" s="221"/>
      <c r="AE33" s="221"/>
      <c r="AF33" s="42"/>
      <c r="AG33" s="42"/>
      <c r="AH33" s="42"/>
      <c r="AI33" s="42"/>
      <c r="AJ33" s="42"/>
      <c r="AK33" s="222">
        <v>0</v>
      </c>
      <c r="AL33" s="221"/>
      <c r="AM33" s="221"/>
      <c r="AN33" s="221"/>
      <c r="AO33" s="221"/>
      <c r="AP33" s="42"/>
      <c r="AQ33" s="46"/>
      <c r="BE33" s="230"/>
    </row>
    <row r="34" spans="2:57" s="2" customFormat="1" ht="14.25" customHeight="1" hidden="1">
      <c r="B34" s="41"/>
      <c r="C34" s="42"/>
      <c r="D34" s="42"/>
      <c r="E34" s="42"/>
      <c r="F34" s="43" t="s">
        <v>44</v>
      </c>
      <c r="G34" s="42"/>
      <c r="H34" s="42"/>
      <c r="I34" s="42"/>
      <c r="J34" s="42"/>
      <c r="K34" s="42"/>
      <c r="L34" s="220">
        <v>0.2</v>
      </c>
      <c r="M34" s="221"/>
      <c r="N34" s="221"/>
      <c r="O34" s="221"/>
      <c r="P34" s="42"/>
      <c r="Q34" s="42"/>
      <c r="R34" s="42"/>
      <c r="S34" s="42"/>
      <c r="T34" s="45" t="s">
        <v>41</v>
      </c>
      <c r="U34" s="42"/>
      <c r="V34" s="42"/>
      <c r="W34" s="222">
        <f>ROUND(BC87+SUM(CG94:CG98),2)</f>
        <v>0</v>
      </c>
      <c r="X34" s="221"/>
      <c r="Y34" s="221"/>
      <c r="Z34" s="221"/>
      <c r="AA34" s="221"/>
      <c r="AB34" s="221"/>
      <c r="AC34" s="221"/>
      <c r="AD34" s="221"/>
      <c r="AE34" s="221"/>
      <c r="AF34" s="42"/>
      <c r="AG34" s="42"/>
      <c r="AH34" s="42"/>
      <c r="AI34" s="42"/>
      <c r="AJ34" s="42"/>
      <c r="AK34" s="222">
        <v>0</v>
      </c>
      <c r="AL34" s="221"/>
      <c r="AM34" s="221"/>
      <c r="AN34" s="221"/>
      <c r="AO34" s="221"/>
      <c r="AP34" s="42"/>
      <c r="AQ34" s="46"/>
      <c r="BE34" s="230"/>
    </row>
    <row r="35" spans="2:43" s="2" customFormat="1" ht="14.25" customHeight="1" hidden="1">
      <c r="B35" s="41"/>
      <c r="C35" s="42"/>
      <c r="D35" s="42"/>
      <c r="E35" s="42"/>
      <c r="F35" s="43" t="s">
        <v>45</v>
      </c>
      <c r="G35" s="42"/>
      <c r="H35" s="42"/>
      <c r="I35" s="42"/>
      <c r="J35" s="42"/>
      <c r="K35" s="42"/>
      <c r="L35" s="220">
        <v>0</v>
      </c>
      <c r="M35" s="221"/>
      <c r="N35" s="221"/>
      <c r="O35" s="221"/>
      <c r="P35" s="42"/>
      <c r="Q35" s="42"/>
      <c r="R35" s="42"/>
      <c r="S35" s="42"/>
      <c r="T35" s="45" t="s">
        <v>41</v>
      </c>
      <c r="U35" s="42"/>
      <c r="V35" s="42"/>
      <c r="W35" s="222">
        <f>ROUND(BD87+SUM(CH94:CH98),2)</f>
        <v>0</v>
      </c>
      <c r="X35" s="221"/>
      <c r="Y35" s="221"/>
      <c r="Z35" s="221"/>
      <c r="AA35" s="221"/>
      <c r="AB35" s="221"/>
      <c r="AC35" s="221"/>
      <c r="AD35" s="221"/>
      <c r="AE35" s="221"/>
      <c r="AF35" s="42"/>
      <c r="AG35" s="42"/>
      <c r="AH35" s="42"/>
      <c r="AI35" s="42"/>
      <c r="AJ35" s="42"/>
      <c r="AK35" s="222">
        <v>0</v>
      </c>
      <c r="AL35" s="221"/>
      <c r="AM35" s="221"/>
      <c r="AN35" s="221"/>
      <c r="AO35" s="221"/>
      <c r="AP35" s="42"/>
      <c r="AQ35" s="46"/>
    </row>
    <row r="36" spans="2:43" s="1" customFormat="1" ht="6.7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5" customHeight="1">
      <c r="B37" s="36"/>
      <c r="C37" s="47"/>
      <c r="D37" s="48" t="s">
        <v>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47</v>
      </c>
      <c r="U37" s="49"/>
      <c r="V37" s="49"/>
      <c r="W37" s="49"/>
      <c r="X37" s="223" t="s">
        <v>48</v>
      </c>
      <c r="Y37" s="224"/>
      <c r="Z37" s="224"/>
      <c r="AA37" s="224"/>
      <c r="AB37" s="224"/>
      <c r="AC37" s="49"/>
      <c r="AD37" s="49"/>
      <c r="AE37" s="49"/>
      <c r="AF37" s="49"/>
      <c r="AG37" s="49"/>
      <c r="AH37" s="49"/>
      <c r="AI37" s="49"/>
      <c r="AJ37" s="49"/>
      <c r="AK37" s="225">
        <f>SUM(AK29:AK35)</f>
        <v>0</v>
      </c>
      <c r="AL37" s="224"/>
      <c r="AM37" s="224"/>
      <c r="AN37" s="224"/>
      <c r="AO37" s="226"/>
      <c r="AP37" s="47"/>
      <c r="AQ37" s="38"/>
    </row>
    <row r="38" spans="2:43" s="1" customFormat="1" ht="14.2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49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50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52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51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52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53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54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51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52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51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52</v>
      </c>
      <c r="AN69" s="57"/>
      <c r="AO69" s="59"/>
      <c r="AP69" s="37"/>
      <c r="AQ69" s="38"/>
    </row>
    <row r="70" spans="2:43" s="1" customFormat="1" ht="6.7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7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7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75" customHeight="1">
      <c r="B76" s="36"/>
      <c r="C76" s="211" t="s">
        <v>55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38"/>
    </row>
    <row r="77" spans="2:43" s="3" customFormat="1" ht="14.25" customHeight="1">
      <c r="B77" s="66"/>
      <c r="C77" s="31" t="s">
        <v>15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120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75" customHeight="1">
      <c r="B78" s="69"/>
      <c r="C78" s="70" t="s">
        <v>18</v>
      </c>
      <c r="D78" s="71"/>
      <c r="E78" s="71"/>
      <c r="F78" s="71"/>
      <c r="G78" s="71"/>
      <c r="H78" s="71"/>
      <c r="I78" s="71"/>
      <c r="J78" s="71"/>
      <c r="K78" s="71"/>
      <c r="L78" s="213" t="str">
        <f>K6</f>
        <v>Plastika mieru komplexná revitalizácia plastiky-skulptulárneho umeleckého diela na ul. S. Chalúpku v Prievidzi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71"/>
      <c r="AQ78" s="72"/>
    </row>
    <row r="79" spans="2:43" s="1" customFormat="1" ht="6.7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22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24</v>
      </c>
      <c r="AJ80" s="37"/>
      <c r="AK80" s="37"/>
      <c r="AL80" s="37"/>
      <c r="AM80" s="74" t="str">
        <f>IF(AN8="","",AN8)</f>
        <v>24. 7. 2017</v>
      </c>
      <c r="AN80" s="37"/>
      <c r="AO80" s="37"/>
      <c r="AP80" s="37"/>
      <c r="AQ80" s="38"/>
    </row>
    <row r="81" spans="2:43" s="1" customFormat="1" ht="6.7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5">
      <c r="B82" s="36"/>
      <c r="C82" s="31" t="s">
        <v>26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Mesto Prievidza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32</v>
      </c>
      <c r="AJ82" s="37"/>
      <c r="AK82" s="37"/>
      <c r="AL82" s="37"/>
      <c r="AM82" s="215" t="str">
        <f>IF(E17="","",E17)</f>
        <v> </v>
      </c>
      <c r="AN82" s="215"/>
      <c r="AO82" s="215"/>
      <c r="AP82" s="215"/>
      <c r="AQ82" s="38"/>
      <c r="AS82" s="216" t="s">
        <v>56</v>
      </c>
      <c r="AT82" s="217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2:56" s="1" customFormat="1" ht="15">
      <c r="B83" s="36"/>
      <c r="C83" s="31" t="s">
        <v>30</v>
      </c>
      <c r="D83" s="37"/>
      <c r="E83" s="37"/>
      <c r="F83" s="37"/>
      <c r="G83" s="37"/>
      <c r="H83" s="37"/>
      <c r="I83" s="37"/>
      <c r="J83" s="37"/>
      <c r="K83" s="37"/>
      <c r="L83" s="67">
        <f>IF(E14="Vyplň údaj","",E14)</f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34</v>
      </c>
      <c r="AJ83" s="37"/>
      <c r="AK83" s="37"/>
      <c r="AL83" s="37"/>
      <c r="AM83" s="215" t="str">
        <f>IF(E20="","",E20)</f>
        <v> </v>
      </c>
      <c r="AN83" s="215"/>
      <c r="AO83" s="215"/>
      <c r="AP83" s="215"/>
      <c r="AQ83" s="38"/>
      <c r="AS83" s="218"/>
      <c r="AT83" s="219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2:56" s="1" customFormat="1" ht="10.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18"/>
      <c r="AT84" s="219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2:56" s="1" customFormat="1" ht="29.25" customHeight="1">
      <c r="B85" s="36"/>
      <c r="C85" s="207" t="s">
        <v>57</v>
      </c>
      <c r="D85" s="208"/>
      <c r="E85" s="208"/>
      <c r="F85" s="208"/>
      <c r="G85" s="208"/>
      <c r="H85" s="76"/>
      <c r="I85" s="209" t="s">
        <v>58</v>
      </c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9" t="s">
        <v>59</v>
      </c>
      <c r="AH85" s="208"/>
      <c r="AI85" s="208"/>
      <c r="AJ85" s="208"/>
      <c r="AK85" s="208"/>
      <c r="AL85" s="208"/>
      <c r="AM85" s="208"/>
      <c r="AN85" s="209" t="s">
        <v>60</v>
      </c>
      <c r="AO85" s="208"/>
      <c r="AP85" s="210"/>
      <c r="AQ85" s="38"/>
      <c r="AS85" s="77" t="s">
        <v>61</v>
      </c>
      <c r="AT85" s="78" t="s">
        <v>62</v>
      </c>
      <c r="AU85" s="78" t="s">
        <v>63</v>
      </c>
      <c r="AV85" s="78" t="s">
        <v>64</v>
      </c>
      <c r="AW85" s="78" t="s">
        <v>65</v>
      </c>
      <c r="AX85" s="78" t="s">
        <v>66</v>
      </c>
      <c r="AY85" s="78" t="s">
        <v>67</v>
      </c>
      <c r="AZ85" s="78" t="s">
        <v>68</v>
      </c>
      <c r="BA85" s="78" t="s">
        <v>69</v>
      </c>
      <c r="BB85" s="78" t="s">
        <v>70</v>
      </c>
      <c r="BC85" s="78" t="s">
        <v>71</v>
      </c>
      <c r="BD85" s="79" t="s">
        <v>72</v>
      </c>
    </row>
    <row r="86" spans="2:56" s="1" customFormat="1" ht="10.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25" customHeight="1">
      <c r="B87" s="69"/>
      <c r="C87" s="81" t="s">
        <v>73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02">
        <f>ROUND(SUM(AG88:AG91),2)</f>
        <v>0</v>
      </c>
      <c r="AH87" s="202"/>
      <c r="AI87" s="202"/>
      <c r="AJ87" s="202"/>
      <c r="AK87" s="202"/>
      <c r="AL87" s="202"/>
      <c r="AM87" s="202"/>
      <c r="AN87" s="203">
        <f>SUM(AG87,AT87)</f>
        <v>0</v>
      </c>
      <c r="AO87" s="203"/>
      <c r="AP87" s="203"/>
      <c r="AQ87" s="72"/>
      <c r="AS87" s="83">
        <f>ROUND(SUM(AS88:AS91),2)</f>
        <v>0</v>
      </c>
      <c r="AT87" s="84">
        <f>ROUND(SUM(AV87:AW87),2)</f>
        <v>0</v>
      </c>
      <c r="AU87" s="85">
        <f>ROUND(SUM(AU88:AU91),5)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ROUND(SUM(AZ88:AZ91),2)</f>
        <v>0</v>
      </c>
      <c r="BA87" s="84">
        <f>ROUND(SUM(BA88:BA91),2)</f>
        <v>0</v>
      </c>
      <c r="BB87" s="84">
        <f>ROUND(SUM(BB88:BB91),2)</f>
        <v>0</v>
      </c>
      <c r="BC87" s="84">
        <f>ROUND(SUM(BC88:BC91),2)</f>
        <v>0</v>
      </c>
      <c r="BD87" s="86">
        <f>ROUND(SUM(BD88:BD91),2)</f>
        <v>0</v>
      </c>
      <c r="BS87" s="87" t="s">
        <v>74</v>
      </c>
      <c r="BT87" s="87" t="s">
        <v>75</v>
      </c>
      <c r="BU87" s="88" t="s">
        <v>76</v>
      </c>
      <c r="BV87" s="87" t="s">
        <v>77</v>
      </c>
      <c r="BW87" s="87" t="s">
        <v>78</v>
      </c>
      <c r="BX87" s="87" t="s">
        <v>79</v>
      </c>
    </row>
    <row r="88" spans="1:76" s="5" customFormat="1" ht="22.5" customHeight="1">
      <c r="A88" s="89" t="s">
        <v>80</v>
      </c>
      <c r="B88" s="90"/>
      <c r="C88" s="91"/>
      <c r="D88" s="206" t="s">
        <v>81</v>
      </c>
      <c r="E88" s="206"/>
      <c r="F88" s="206"/>
      <c r="G88" s="206"/>
      <c r="H88" s="206"/>
      <c r="I88" s="92"/>
      <c r="J88" s="206" t="s">
        <v>82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4">
        <f>'01 - 2017-071-Reštaurater...'!M30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93"/>
      <c r="AS88" s="94">
        <f>'01 - 2017-071-Reštaurater...'!M28</f>
        <v>0</v>
      </c>
      <c r="AT88" s="95">
        <f>ROUND(SUM(AV88:AW88),2)</f>
        <v>0</v>
      </c>
      <c r="AU88" s="96">
        <f>'01 - 2017-071-Reštaurater...'!W123</f>
        <v>0</v>
      </c>
      <c r="AV88" s="95">
        <f>'01 - 2017-071-Reštaurater...'!M32</f>
        <v>0</v>
      </c>
      <c r="AW88" s="95">
        <f>'01 - 2017-071-Reštaurater...'!M33</f>
        <v>0</v>
      </c>
      <c r="AX88" s="95">
        <f>'01 - 2017-071-Reštaurater...'!M34</f>
        <v>0</v>
      </c>
      <c r="AY88" s="95">
        <f>'01 - 2017-071-Reštaurater...'!M35</f>
        <v>0</v>
      </c>
      <c r="AZ88" s="95">
        <f>'01 - 2017-071-Reštaurater...'!H32</f>
        <v>0</v>
      </c>
      <c r="BA88" s="95">
        <f>'01 - 2017-071-Reštaurater...'!H33</f>
        <v>0</v>
      </c>
      <c r="BB88" s="95">
        <f>'01 - 2017-071-Reštaurater...'!H34</f>
        <v>0</v>
      </c>
      <c r="BC88" s="95">
        <f>'01 - 2017-071-Reštaurater...'!H35</f>
        <v>0</v>
      </c>
      <c r="BD88" s="97">
        <f>'01 - 2017-071-Reštaurater...'!H36</f>
        <v>0</v>
      </c>
      <c r="BT88" s="98" t="s">
        <v>83</v>
      </c>
      <c r="BV88" s="98" t="s">
        <v>77</v>
      </c>
      <c r="BW88" s="98" t="s">
        <v>84</v>
      </c>
      <c r="BX88" s="98" t="s">
        <v>78</v>
      </c>
    </row>
    <row r="89" spans="1:76" s="5" customFormat="1" ht="22.5" customHeight="1">
      <c r="A89" s="89" t="s">
        <v>80</v>
      </c>
      <c r="B89" s="90"/>
      <c r="C89" s="91"/>
      <c r="D89" s="206" t="s">
        <v>85</v>
      </c>
      <c r="E89" s="206"/>
      <c r="F89" s="206"/>
      <c r="G89" s="206"/>
      <c r="H89" s="206"/>
      <c r="I89" s="92"/>
      <c r="J89" s="206" t="s">
        <v>86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4">
        <f>'02 - 2017-07-Elektroinšta...'!M30</f>
        <v>0</v>
      </c>
      <c r="AH89" s="205"/>
      <c r="AI89" s="205"/>
      <c r="AJ89" s="205"/>
      <c r="AK89" s="205"/>
      <c r="AL89" s="205"/>
      <c r="AM89" s="205"/>
      <c r="AN89" s="204">
        <f>SUM(AG89,AT89)</f>
        <v>0</v>
      </c>
      <c r="AO89" s="205"/>
      <c r="AP89" s="205"/>
      <c r="AQ89" s="93"/>
      <c r="AS89" s="94">
        <f>'02 - 2017-07-Elektroinšta...'!M28</f>
        <v>0</v>
      </c>
      <c r="AT89" s="95">
        <f>ROUND(SUM(AV89:AW89),2)</f>
        <v>0</v>
      </c>
      <c r="AU89" s="96">
        <f>'02 - 2017-07-Elektroinšta...'!W122</f>
        <v>0</v>
      </c>
      <c r="AV89" s="95">
        <f>'02 - 2017-07-Elektroinšta...'!M32</f>
        <v>0</v>
      </c>
      <c r="AW89" s="95">
        <f>'02 - 2017-07-Elektroinšta...'!M33</f>
        <v>0</v>
      </c>
      <c r="AX89" s="95">
        <f>'02 - 2017-07-Elektroinšta...'!M34</f>
        <v>0</v>
      </c>
      <c r="AY89" s="95">
        <f>'02 - 2017-07-Elektroinšta...'!M35</f>
        <v>0</v>
      </c>
      <c r="AZ89" s="95">
        <f>'02 - 2017-07-Elektroinšta...'!H32</f>
        <v>0</v>
      </c>
      <c r="BA89" s="95">
        <f>'02 - 2017-07-Elektroinšta...'!H33</f>
        <v>0</v>
      </c>
      <c r="BB89" s="95">
        <f>'02 - 2017-07-Elektroinšta...'!H34</f>
        <v>0</v>
      </c>
      <c r="BC89" s="95">
        <f>'02 - 2017-07-Elektroinšta...'!H35</f>
        <v>0</v>
      </c>
      <c r="BD89" s="97">
        <f>'02 - 2017-07-Elektroinšta...'!H36</f>
        <v>0</v>
      </c>
      <c r="BT89" s="98" t="s">
        <v>83</v>
      </c>
      <c r="BV89" s="98" t="s">
        <v>77</v>
      </c>
      <c r="BW89" s="98" t="s">
        <v>87</v>
      </c>
      <c r="BX89" s="98" t="s">
        <v>78</v>
      </c>
    </row>
    <row r="90" spans="1:76" s="5" customFormat="1" ht="22.5" customHeight="1">
      <c r="A90" s="89" t="s">
        <v>80</v>
      </c>
      <c r="B90" s="90"/>
      <c r="C90" s="91"/>
      <c r="D90" s="206" t="s">
        <v>88</v>
      </c>
      <c r="E90" s="206"/>
      <c r="F90" s="206"/>
      <c r="G90" s="206"/>
      <c r="H90" s="206"/>
      <c r="I90" s="92"/>
      <c r="J90" s="206" t="s">
        <v>89</v>
      </c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4">
        <f>'03 - 2017-07-Spevnené plo...'!M30</f>
        <v>0</v>
      </c>
      <c r="AH90" s="205"/>
      <c r="AI90" s="205"/>
      <c r="AJ90" s="205"/>
      <c r="AK90" s="205"/>
      <c r="AL90" s="205"/>
      <c r="AM90" s="205"/>
      <c r="AN90" s="204">
        <f>SUM(AG90,AT90)</f>
        <v>0</v>
      </c>
      <c r="AO90" s="205"/>
      <c r="AP90" s="205"/>
      <c r="AQ90" s="93"/>
      <c r="AS90" s="94">
        <f>'03 - 2017-07-Spevnené plo...'!M28</f>
        <v>0</v>
      </c>
      <c r="AT90" s="95">
        <f>ROUND(SUM(AV90:AW90),2)</f>
        <v>0</v>
      </c>
      <c r="AU90" s="96">
        <f>'03 - 2017-07-Spevnené plo...'!W125</f>
        <v>0</v>
      </c>
      <c r="AV90" s="95">
        <f>'03 - 2017-07-Spevnené plo...'!M32</f>
        <v>0</v>
      </c>
      <c r="AW90" s="95">
        <f>'03 - 2017-07-Spevnené plo...'!M33</f>
        <v>0</v>
      </c>
      <c r="AX90" s="95">
        <f>'03 - 2017-07-Spevnené plo...'!M34</f>
        <v>0</v>
      </c>
      <c r="AY90" s="95">
        <f>'03 - 2017-07-Spevnené plo...'!M35</f>
        <v>0</v>
      </c>
      <c r="AZ90" s="95">
        <f>'03 - 2017-07-Spevnené plo...'!H32</f>
        <v>0</v>
      </c>
      <c r="BA90" s="95">
        <f>'03 - 2017-07-Spevnené plo...'!H33</f>
        <v>0</v>
      </c>
      <c r="BB90" s="95">
        <f>'03 - 2017-07-Spevnené plo...'!H34</f>
        <v>0</v>
      </c>
      <c r="BC90" s="95">
        <f>'03 - 2017-07-Spevnené plo...'!H35</f>
        <v>0</v>
      </c>
      <c r="BD90" s="97">
        <f>'03 - 2017-07-Spevnené plo...'!H36</f>
        <v>0</v>
      </c>
      <c r="BT90" s="98" t="s">
        <v>83</v>
      </c>
      <c r="BV90" s="98" t="s">
        <v>77</v>
      </c>
      <c r="BW90" s="98" t="s">
        <v>90</v>
      </c>
      <c r="BX90" s="98" t="s">
        <v>78</v>
      </c>
    </row>
    <row r="91" spans="1:76" s="5" customFormat="1" ht="22.5" customHeight="1">
      <c r="A91" s="89" t="s">
        <v>80</v>
      </c>
      <c r="B91" s="90"/>
      <c r="C91" s="91"/>
      <c r="D91" s="206" t="s">
        <v>91</v>
      </c>
      <c r="E91" s="206"/>
      <c r="F91" s="206"/>
      <c r="G91" s="206"/>
      <c r="H91" s="206"/>
      <c r="I91" s="92"/>
      <c r="J91" s="206" t="s">
        <v>92</v>
      </c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4">
        <f>'04 - 2017-07-Sadové úprav...'!M30</f>
        <v>0</v>
      </c>
      <c r="AH91" s="205"/>
      <c r="AI91" s="205"/>
      <c r="AJ91" s="205"/>
      <c r="AK91" s="205"/>
      <c r="AL91" s="205"/>
      <c r="AM91" s="205"/>
      <c r="AN91" s="204">
        <f>SUM(AG91,AT91)</f>
        <v>0</v>
      </c>
      <c r="AO91" s="205"/>
      <c r="AP91" s="205"/>
      <c r="AQ91" s="93"/>
      <c r="AS91" s="99">
        <f>'04 - 2017-07-Sadové úprav...'!M28</f>
        <v>0</v>
      </c>
      <c r="AT91" s="100">
        <f>ROUND(SUM(AV91:AW91),2)</f>
        <v>0</v>
      </c>
      <c r="AU91" s="101">
        <f>'04 - 2017-07-Sadové úprav...'!W119</f>
        <v>0</v>
      </c>
      <c r="AV91" s="100">
        <f>'04 - 2017-07-Sadové úprav...'!M32</f>
        <v>0</v>
      </c>
      <c r="AW91" s="100">
        <f>'04 - 2017-07-Sadové úprav...'!M33</f>
        <v>0</v>
      </c>
      <c r="AX91" s="100">
        <f>'04 - 2017-07-Sadové úprav...'!M34</f>
        <v>0</v>
      </c>
      <c r="AY91" s="100">
        <f>'04 - 2017-07-Sadové úprav...'!M35</f>
        <v>0</v>
      </c>
      <c r="AZ91" s="100">
        <f>'04 - 2017-07-Sadové úprav...'!H32</f>
        <v>0</v>
      </c>
      <c r="BA91" s="100">
        <f>'04 - 2017-07-Sadové úprav...'!H33</f>
        <v>0</v>
      </c>
      <c r="BB91" s="100">
        <f>'04 - 2017-07-Sadové úprav...'!H34</f>
        <v>0</v>
      </c>
      <c r="BC91" s="100">
        <f>'04 - 2017-07-Sadové úprav...'!H35</f>
        <v>0</v>
      </c>
      <c r="BD91" s="102">
        <f>'04 - 2017-07-Sadové úprav...'!H36</f>
        <v>0</v>
      </c>
      <c r="BT91" s="98" t="s">
        <v>83</v>
      </c>
      <c r="BV91" s="98" t="s">
        <v>77</v>
      </c>
      <c r="BW91" s="98" t="s">
        <v>93</v>
      </c>
      <c r="BX91" s="98" t="s">
        <v>78</v>
      </c>
    </row>
    <row r="92" spans="2:43" ht="13.5">
      <c r="B92" s="23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4"/>
    </row>
    <row r="93" spans="2:48" s="1" customFormat="1" ht="30" customHeight="1">
      <c r="B93" s="36"/>
      <c r="C93" s="81" t="s">
        <v>94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203">
        <f>ROUND(SUM(AG94:AG97),2)</f>
        <v>0</v>
      </c>
      <c r="AH93" s="203"/>
      <c r="AI93" s="203"/>
      <c r="AJ93" s="203"/>
      <c r="AK93" s="203"/>
      <c r="AL93" s="203"/>
      <c r="AM93" s="203"/>
      <c r="AN93" s="203">
        <f>ROUND(SUM(AN94:AN97),2)</f>
        <v>0</v>
      </c>
      <c r="AO93" s="203"/>
      <c r="AP93" s="203"/>
      <c r="AQ93" s="38"/>
      <c r="AS93" s="77" t="s">
        <v>95</v>
      </c>
      <c r="AT93" s="78" t="s">
        <v>96</v>
      </c>
      <c r="AU93" s="78" t="s">
        <v>39</v>
      </c>
      <c r="AV93" s="79" t="s">
        <v>62</v>
      </c>
    </row>
    <row r="94" spans="2:89" s="1" customFormat="1" ht="19.5" customHeight="1">
      <c r="B94" s="36"/>
      <c r="C94" s="37"/>
      <c r="D94" s="103" t="s">
        <v>97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200">
        <f>ROUND(AG87*AS94,2)</f>
        <v>0</v>
      </c>
      <c r="AH94" s="201"/>
      <c r="AI94" s="201"/>
      <c r="AJ94" s="201"/>
      <c r="AK94" s="201"/>
      <c r="AL94" s="201"/>
      <c r="AM94" s="201"/>
      <c r="AN94" s="201">
        <f>ROUND(AG94+AV94,2)</f>
        <v>0</v>
      </c>
      <c r="AO94" s="201"/>
      <c r="AP94" s="201"/>
      <c r="AQ94" s="38"/>
      <c r="AS94" s="104">
        <v>0</v>
      </c>
      <c r="AT94" s="105" t="s">
        <v>98</v>
      </c>
      <c r="AU94" s="105" t="s">
        <v>40</v>
      </c>
      <c r="AV94" s="106">
        <f>ROUND(IF(AU94="základná",AG94*L31,IF(AU94="znížená",AG94*L32,0)),2)</f>
        <v>0</v>
      </c>
      <c r="BV94" s="19" t="s">
        <v>99</v>
      </c>
      <c r="BY94" s="107">
        <f>IF(AU94="základná",AV94,0)</f>
        <v>0</v>
      </c>
      <c r="BZ94" s="107">
        <f>IF(AU94="znížená",AV94,0)</f>
        <v>0</v>
      </c>
      <c r="CA94" s="107">
        <v>0</v>
      </c>
      <c r="CB94" s="107">
        <v>0</v>
      </c>
      <c r="CC94" s="107">
        <v>0</v>
      </c>
      <c r="CD94" s="107">
        <f>IF(AU94="základná",AG94,0)</f>
        <v>0</v>
      </c>
      <c r="CE94" s="107">
        <f>IF(AU94="znížená",AG94,0)</f>
        <v>0</v>
      </c>
      <c r="CF94" s="107">
        <f>IF(AU94="zákl. prenesená",AG94,0)</f>
        <v>0</v>
      </c>
      <c r="CG94" s="107">
        <f>IF(AU94="zníž. prenesená",AG94,0)</f>
        <v>0</v>
      </c>
      <c r="CH94" s="107">
        <f>IF(AU94="nulová",AG94,0)</f>
        <v>0</v>
      </c>
      <c r="CI94" s="19">
        <f>IF(AU94="základná",1,IF(AU94="znížená",2,IF(AU94="zákl. prenesená",4,IF(AU94="zníž. prenesená",5,3))))</f>
        <v>1</v>
      </c>
      <c r="CJ94" s="19">
        <f>IF(AT94="stavebná časť",1,IF(8894="investičná časť",2,3))</f>
        <v>1</v>
      </c>
      <c r="CK94" s="19" t="str">
        <f>IF(D94="Vyplň vlastné","","x")</f>
        <v>x</v>
      </c>
    </row>
    <row r="95" spans="2:89" s="1" customFormat="1" ht="19.5" customHeight="1">
      <c r="B95" s="36"/>
      <c r="C95" s="37"/>
      <c r="D95" s="198" t="s">
        <v>100</v>
      </c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37"/>
      <c r="AD95" s="37"/>
      <c r="AE95" s="37"/>
      <c r="AF95" s="37"/>
      <c r="AG95" s="200">
        <f>AG87*AS95</f>
        <v>0</v>
      </c>
      <c r="AH95" s="201"/>
      <c r="AI95" s="201"/>
      <c r="AJ95" s="201"/>
      <c r="AK95" s="201"/>
      <c r="AL95" s="201"/>
      <c r="AM95" s="201"/>
      <c r="AN95" s="201">
        <f>AG95+AV95</f>
        <v>0</v>
      </c>
      <c r="AO95" s="201"/>
      <c r="AP95" s="201"/>
      <c r="AQ95" s="38"/>
      <c r="AS95" s="108">
        <v>0</v>
      </c>
      <c r="AT95" s="109" t="s">
        <v>98</v>
      </c>
      <c r="AU95" s="109" t="s">
        <v>40</v>
      </c>
      <c r="AV95" s="110">
        <f>ROUND(IF(AU95="nulová",0,IF(OR(AU95="základná",AU95="zákl. prenesená"),AG95*L31,AG95*L32)),2)</f>
        <v>0</v>
      </c>
      <c r="BV95" s="19" t="s">
        <v>101</v>
      </c>
      <c r="BY95" s="107">
        <f>IF(AU95="základná",AV95,0)</f>
        <v>0</v>
      </c>
      <c r="BZ95" s="107">
        <f>IF(AU95="znížená",AV95,0)</f>
        <v>0</v>
      </c>
      <c r="CA95" s="107">
        <f>IF(AU95="zákl. prenesená",AV95,0)</f>
        <v>0</v>
      </c>
      <c r="CB95" s="107">
        <f>IF(AU95="zníž. prenesená",AV95,0)</f>
        <v>0</v>
      </c>
      <c r="CC95" s="107">
        <f>IF(AU95="nulová",AV95,0)</f>
        <v>0</v>
      </c>
      <c r="CD95" s="107">
        <f>IF(AU95="základná",AG95,0)</f>
        <v>0</v>
      </c>
      <c r="CE95" s="107">
        <f>IF(AU95="znížená",AG95,0)</f>
        <v>0</v>
      </c>
      <c r="CF95" s="107">
        <f>IF(AU95="zákl. prenesená",AG95,0)</f>
        <v>0</v>
      </c>
      <c r="CG95" s="107">
        <f>IF(AU95="zníž. prenesená",AG95,0)</f>
        <v>0</v>
      </c>
      <c r="CH95" s="107">
        <f>IF(AU95="nulová",AG95,0)</f>
        <v>0</v>
      </c>
      <c r="CI95" s="19">
        <f>IF(AU95="základná",1,IF(AU95="znížená",2,IF(AU95="zákl. prenesená",4,IF(AU95="zníž. prenesená",5,3))))</f>
        <v>1</v>
      </c>
      <c r="CJ95" s="19">
        <f>IF(AT95="stavebná časť",1,IF(8895="investičná časť",2,3))</f>
        <v>1</v>
      </c>
      <c r="CK95" s="19">
        <f>IF(D95="Vyplň vlastné","","x")</f>
      </c>
    </row>
    <row r="96" spans="2:89" s="1" customFormat="1" ht="19.5" customHeight="1">
      <c r="B96" s="36"/>
      <c r="C96" s="37"/>
      <c r="D96" s="198" t="s">
        <v>100</v>
      </c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37"/>
      <c r="AD96" s="37"/>
      <c r="AE96" s="37"/>
      <c r="AF96" s="37"/>
      <c r="AG96" s="200">
        <f>AG87*AS96</f>
        <v>0</v>
      </c>
      <c r="AH96" s="201"/>
      <c r="AI96" s="201"/>
      <c r="AJ96" s="201"/>
      <c r="AK96" s="201"/>
      <c r="AL96" s="201"/>
      <c r="AM96" s="201"/>
      <c r="AN96" s="201">
        <f>AG96+AV96</f>
        <v>0</v>
      </c>
      <c r="AO96" s="201"/>
      <c r="AP96" s="201"/>
      <c r="AQ96" s="38"/>
      <c r="AS96" s="108">
        <v>0</v>
      </c>
      <c r="AT96" s="109" t="s">
        <v>98</v>
      </c>
      <c r="AU96" s="109" t="s">
        <v>40</v>
      </c>
      <c r="AV96" s="110">
        <f>ROUND(IF(AU96="nulová",0,IF(OR(AU96="základná",AU96="zákl. prenesená"),AG96*L31,AG96*L32)),2)</f>
        <v>0</v>
      </c>
      <c r="BV96" s="19" t="s">
        <v>101</v>
      </c>
      <c r="BY96" s="107">
        <f>IF(AU96="základná",AV96,0)</f>
        <v>0</v>
      </c>
      <c r="BZ96" s="107">
        <f>IF(AU96="znížená",AV96,0)</f>
        <v>0</v>
      </c>
      <c r="CA96" s="107">
        <f>IF(AU96="zákl. prenesená",AV96,0)</f>
        <v>0</v>
      </c>
      <c r="CB96" s="107">
        <f>IF(AU96="zníž. prenesená",AV96,0)</f>
        <v>0</v>
      </c>
      <c r="CC96" s="107">
        <f>IF(AU96="nulová",AV96,0)</f>
        <v>0</v>
      </c>
      <c r="CD96" s="107">
        <f>IF(AU96="základná",AG96,0)</f>
        <v>0</v>
      </c>
      <c r="CE96" s="107">
        <f>IF(AU96="znížená",AG96,0)</f>
        <v>0</v>
      </c>
      <c r="CF96" s="107">
        <f>IF(AU96="zákl. prenesená",AG96,0)</f>
        <v>0</v>
      </c>
      <c r="CG96" s="107">
        <f>IF(AU96="zníž. prenesená",AG96,0)</f>
        <v>0</v>
      </c>
      <c r="CH96" s="107">
        <f>IF(AU96="nulová",AG96,0)</f>
        <v>0</v>
      </c>
      <c r="CI96" s="19">
        <f>IF(AU96="základná",1,IF(AU96="znížená",2,IF(AU96="zákl. prenesená",4,IF(AU96="zníž. prenesená",5,3))))</f>
        <v>1</v>
      </c>
      <c r="CJ96" s="19">
        <f>IF(AT96="stavebná časť",1,IF(8896="investičná časť",2,3))</f>
        <v>1</v>
      </c>
      <c r="CK96" s="19">
        <f>IF(D96="Vyplň vlastné","","x")</f>
      </c>
    </row>
    <row r="97" spans="2:89" s="1" customFormat="1" ht="19.5" customHeight="1">
      <c r="B97" s="36"/>
      <c r="C97" s="37"/>
      <c r="D97" s="198" t="s">
        <v>100</v>
      </c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37"/>
      <c r="AD97" s="37"/>
      <c r="AE97" s="37"/>
      <c r="AF97" s="37"/>
      <c r="AG97" s="200">
        <f>AG87*AS97</f>
        <v>0</v>
      </c>
      <c r="AH97" s="201"/>
      <c r="AI97" s="201"/>
      <c r="AJ97" s="201"/>
      <c r="AK97" s="201"/>
      <c r="AL97" s="201"/>
      <c r="AM97" s="201"/>
      <c r="AN97" s="201">
        <f>AG97+AV97</f>
        <v>0</v>
      </c>
      <c r="AO97" s="201"/>
      <c r="AP97" s="201"/>
      <c r="AQ97" s="38"/>
      <c r="AS97" s="111">
        <v>0</v>
      </c>
      <c r="AT97" s="112" t="s">
        <v>98</v>
      </c>
      <c r="AU97" s="112" t="s">
        <v>40</v>
      </c>
      <c r="AV97" s="113">
        <f>ROUND(IF(AU97="nulová",0,IF(OR(AU97="základná",AU97="zákl. prenesená"),AG97*L31,AG97*L32)),2)</f>
        <v>0</v>
      </c>
      <c r="BV97" s="19" t="s">
        <v>101</v>
      </c>
      <c r="BY97" s="107">
        <f>IF(AU97="základná",AV97,0)</f>
        <v>0</v>
      </c>
      <c r="BZ97" s="107">
        <f>IF(AU97="znížená",AV97,0)</f>
        <v>0</v>
      </c>
      <c r="CA97" s="107">
        <f>IF(AU97="zákl. prenesená",AV97,0)</f>
        <v>0</v>
      </c>
      <c r="CB97" s="107">
        <f>IF(AU97="zníž. prenesená",AV97,0)</f>
        <v>0</v>
      </c>
      <c r="CC97" s="107">
        <f>IF(AU97="nulová",AV97,0)</f>
        <v>0</v>
      </c>
      <c r="CD97" s="107">
        <f>IF(AU97="základná",AG97,0)</f>
        <v>0</v>
      </c>
      <c r="CE97" s="107">
        <f>IF(AU97="znížená",AG97,0)</f>
        <v>0</v>
      </c>
      <c r="CF97" s="107">
        <f>IF(AU97="zákl. prenesená",AG97,0)</f>
        <v>0</v>
      </c>
      <c r="CG97" s="107">
        <f>IF(AU97="zníž. prenesená",AG97,0)</f>
        <v>0</v>
      </c>
      <c r="CH97" s="107">
        <f>IF(AU97="nulová",AG97,0)</f>
        <v>0</v>
      </c>
      <c r="CI97" s="19">
        <f>IF(AU97="základná",1,IF(AU97="znížená",2,IF(AU97="zákl. prenesená",4,IF(AU97="zníž. prenesená",5,3))))</f>
        <v>1</v>
      </c>
      <c r="CJ97" s="19">
        <f>IF(AT97="stavebná časť",1,IF(8897="investičná časť",2,3))</f>
        <v>1</v>
      </c>
      <c r="CK97" s="19">
        <f>IF(D97="Vyplň vlastné","","x")</f>
      </c>
    </row>
    <row r="98" spans="2:43" s="1" customFormat="1" ht="10.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8"/>
    </row>
    <row r="99" spans="2:43" s="1" customFormat="1" ht="30" customHeight="1">
      <c r="B99" s="36"/>
      <c r="C99" s="114" t="s">
        <v>102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95">
        <f>ROUND(AG87+AG93,2)</f>
        <v>0</v>
      </c>
      <c r="AH99" s="195"/>
      <c r="AI99" s="195"/>
      <c r="AJ99" s="195"/>
      <c r="AK99" s="195"/>
      <c r="AL99" s="195"/>
      <c r="AM99" s="195"/>
      <c r="AN99" s="195">
        <f>AN87+AN93</f>
        <v>0</v>
      </c>
      <c r="AO99" s="195"/>
      <c r="AP99" s="195"/>
      <c r="AQ99" s="38"/>
    </row>
    <row r="100" spans="2:43" s="1" customFormat="1" ht="6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2"/>
    </row>
  </sheetData>
  <sheetProtection/>
  <mergeCells count="7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G94:AM94"/>
    <mergeCell ref="AN94:AP94"/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</mergeCells>
  <dataValidations count="2">
    <dataValidation type="list" allowBlank="1" showInputMessage="1" showErrorMessage="1" error="Povolené sú hodnoty základná, znížená, nulová." sqref="AU94:AU98">
      <formula1>"základná, znížená, nulová"</formula1>
    </dataValidation>
    <dataValidation type="list" allowBlank="1" showInputMessage="1" showErrorMessage="1" error="Povolené sú hodnoty stavebná časť, technologická časť, investičná časť." sqref="AT94:AT98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2017-071-Reštaurater...'!C2" display="/"/>
    <hyperlink ref="A89" location="'02 - 2017-07-Elektroinšta...'!C2" display="/"/>
    <hyperlink ref="A90" location="'03 - 2017-07-Spevnené plo...'!C2" display="/"/>
    <hyperlink ref="A91" location="'04 - 2017-07-Sadové úprav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40" t="s">
        <v>104</v>
      </c>
      <c r="I1" s="240"/>
      <c r="J1" s="240"/>
      <c r="K1" s="24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9" t="s">
        <v>84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2:46" ht="36.75" customHeight="1">
      <c r="B4" s="23"/>
      <c r="C4" s="211" t="s">
        <v>108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4"/>
      <c r="T4" s="25" t="s">
        <v>12</v>
      </c>
      <c r="AT4" s="19" t="s">
        <v>6</v>
      </c>
    </row>
    <row r="5" spans="2:18" ht="6.7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4.75" customHeight="1">
      <c r="B6" s="23"/>
      <c r="C6" s="27"/>
      <c r="D6" s="31" t="s">
        <v>18</v>
      </c>
      <c r="E6" s="27"/>
      <c r="F6" s="263" t="str">
        <f>'Rekapitulácia stavby'!K6</f>
        <v>Plastika mieru komplexná revitalizácia plastiky-skulptulárneho umeleckého diela na ul. S. Chalúpku v Prievidzi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7"/>
      <c r="R6" s="24"/>
    </row>
    <row r="7" spans="2:18" s="1" customFormat="1" ht="32.25" customHeight="1">
      <c r="B7" s="36"/>
      <c r="C7" s="37"/>
      <c r="D7" s="30" t="s">
        <v>109</v>
      </c>
      <c r="E7" s="37"/>
      <c r="F7" s="233" t="s">
        <v>110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7"/>
      <c r="R7" s="38"/>
    </row>
    <row r="8" spans="2:18" s="1" customFormat="1" ht="14.25" customHeight="1">
      <c r="B8" s="36"/>
      <c r="C8" s="37"/>
      <c r="D8" s="31" t="s">
        <v>20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21</v>
      </c>
      <c r="N8" s="37"/>
      <c r="O8" s="29" t="s">
        <v>5</v>
      </c>
      <c r="P8" s="37"/>
      <c r="Q8" s="37"/>
      <c r="R8" s="38"/>
    </row>
    <row r="9" spans="2:18" s="1" customFormat="1" ht="14.25" customHeight="1">
      <c r="B9" s="36"/>
      <c r="C9" s="37"/>
      <c r="D9" s="31" t="s">
        <v>22</v>
      </c>
      <c r="E9" s="37"/>
      <c r="F9" s="29" t="s">
        <v>23</v>
      </c>
      <c r="G9" s="37"/>
      <c r="H9" s="37"/>
      <c r="I9" s="37"/>
      <c r="J9" s="37"/>
      <c r="K9" s="37"/>
      <c r="L9" s="37"/>
      <c r="M9" s="31" t="s">
        <v>24</v>
      </c>
      <c r="N9" s="37"/>
      <c r="O9" s="280" t="str">
        <f>'Rekapitulácia stavby'!AN8</f>
        <v>24. 7. 2017</v>
      </c>
      <c r="P9" s="265"/>
      <c r="Q9" s="37"/>
      <c r="R9" s="38"/>
    </row>
    <row r="10" spans="2:18" s="1" customFormat="1" ht="10.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25" customHeight="1">
      <c r="B11" s="36"/>
      <c r="C11" s="37"/>
      <c r="D11" s="31" t="s">
        <v>26</v>
      </c>
      <c r="E11" s="37"/>
      <c r="F11" s="37"/>
      <c r="G11" s="37"/>
      <c r="H11" s="37"/>
      <c r="I11" s="37"/>
      <c r="J11" s="37"/>
      <c r="K11" s="37"/>
      <c r="L11" s="37"/>
      <c r="M11" s="31" t="s">
        <v>27</v>
      </c>
      <c r="N11" s="37"/>
      <c r="O11" s="231" t="s">
        <v>5</v>
      </c>
      <c r="P11" s="231"/>
      <c r="Q11" s="37"/>
      <c r="R11" s="38"/>
    </row>
    <row r="12" spans="2:18" s="1" customFormat="1" ht="18" customHeight="1">
      <c r="B12" s="36"/>
      <c r="C12" s="37"/>
      <c r="D12" s="37"/>
      <c r="E12" s="29" t="s">
        <v>28</v>
      </c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1" t="s">
        <v>5</v>
      </c>
      <c r="P12" s="231"/>
      <c r="Q12" s="37"/>
      <c r="R12" s="38"/>
    </row>
    <row r="13" spans="2:18" s="1" customFormat="1" ht="6.7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25" customHeight="1">
      <c r="B14" s="36"/>
      <c r="C14" s="37"/>
      <c r="D14" s="31" t="s">
        <v>30</v>
      </c>
      <c r="E14" s="37"/>
      <c r="F14" s="37"/>
      <c r="G14" s="37"/>
      <c r="H14" s="37"/>
      <c r="I14" s="37"/>
      <c r="J14" s="37"/>
      <c r="K14" s="37"/>
      <c r="L14" s="37"/>
      <c r="M14" s="31" t="s">
        <v>27</v>
      </c>
      <c r="N14" s="37"/>
      <c r="O14" s="281" t="str">
        <f>IF('Rekapitulácia stavby'!AN13="","",'Rekapitulácia stavby'!AN13)</f>
        <v>Vyplň údaj</v>
      </c>
      <c r="P14" s="231"/>
      <c r="Q14" s="37"/>
      <c r="R14" s="38"/>
    </row>
    <row r="15" spans="2:18" s="1" customFormat="1" ht="18" customHeight="1">
      <c r="B15" s="36"/>
      <c r="C15" s="37"/>
      <c r="D15" s="37"/>
      <c r="E15" s="281" t="str">
        <f>IF('Rekapitulácia stavby'!E14="","",'Rekapitulácia stavby'!E14)</f>
        <v>Vyplň údaj</v>
      </c>
      <c r="F15" s="282"/>
      <c r="G15" s="282"/>
      <c r="H15" s="282"/>
      <c r="I15" s="282"/>
      <c r="J15" s="282"/>
      <c r="K15" s="282"/>
      <c r="L15" s="282"/>
      <c r="M15" s="31" t="s">
        <v>29</v>
      </c>
      <c r="N15" s="37"/>
      <c r="O15" s="281" t="str">
        <f>IF('Rekapitulácia stavby'!AN14="","",'Rekapitulácia stavby'!AN14)</f>
        <v>Vyplň údaj</v>
      </c>
      <c r="P15" s="231"/>
      <c r="Q15" s="37"/>
      <c r="R15" s="38"/>
    </row>
    <row r="16" spans="2:18" s="1" customFormat="1" ht="6.7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25" customHeight="1">
      <c r="B17" s="36"/>
      <c r="C17" s="37"/>
      <c r="D17" s="31" t="s">
        <v>32</v>
      </c>
      <c r="E17" s="37"/>
      <c r="F17" s="37"/>
      <c r="G17" s="37"/>
      <c r="H17" s="37"/>
      <c r="I17" s="37"/>
      <c r="J17" s="37"/>
      <c r="K17" s="37"/>
      <c r="L17" s="37"/>
      <c r="M17" s="31" t="s">
        <v>27</v>
      </c>
      <c r="N17" s="37"/>
      <c r="O17" s="231">
        <f>IF('Rekapitulácia stavby'!AN16="","",'Rekapitulácia stavby'!AN16)</f>
      </c>
      <c r="P17" s="231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> </v>
      </c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1">
        <f>IF('Rekapitulácia stavby'!AN17="","",'Rekapitulácia stavby'!AN17)</f>
      </c>
      <c r="P18" s="231"/>
      <c r="Q18" s="37"/>
      <c r="R18" s="38"/>
    </row>
    <row r="19" spans="2:18" s="1" customFormat="1" ht="6.7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25" customHeight="1">
      <c r="B20" s="36"/>
      <c r="C20" s="37"/>
      <c r="D20" s="31" t="s">
        <v>34</v>
      </c>
      <c r="E20" s="37"/>
      <c r="F20" s="37"/>
      <c r="G20" s="37"/>
      <c r="H20" s="37"/>
      <c r="I20" s="37"/>
      <c r="J20" s="37"/>
      <c r="K20" s="37"/>
      <c r="L20" s="37"/>
      <c r="M20" s="31" t="s">
        <v>27</v>
      </c>
      <c r="N20" s="37"/>
      <c r="O20" s="231">
        <f>IF('Rekapitulácia stavby'!AN19="","",'Rekapitulácia stavby'!AN19)</f>
      </c>
      <c r="P20" s="231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IF('Rekapitulácia stavby'!E20="","",'Rekapitulácia stavby'!E20)</f>
        <v> </v>
      </c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1">
        <f>IF('Rekapitulácia stavby'!AN20="","",'Rekapitulácia stavby'!AN20)</f>
      </c>
      <c r="P21" s="231"/>
      <c r="Q21" s="37"/>
      <c r="R21" s="38"/>
    </row>
    <row r="22" spans="2:18" s="1" customFormat="1" ht="6.7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25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36" t="s">
        <v>5</v>
      </c>
      <c r="F24" s="236"/>
      <c r="G24" s="236"/>
      <c r="H24" s="236"/>
      <c r="I24" s="236"/>
      <c r="J24" s="236"/>
      <c r="K24" s="236"/>
      <c r="L24" s="236"/>
      <c r="M24" s="37"/>
      <c r="N24" s="37"/>
      <c r="O24" s="37"/>
      <c r="P24" s="37"/>
      <c r="Q24" s="37"/>
      <c r="R24" s="38"/>
    </row>
    <row r="25" spans="2:18" s="1" customFormat="1" ht="6.7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7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25" customHeight="1">
      <c r="B27" s="36"/>
      <c r="C27" s="37"/>
      <c r="D27" s="117" t="s">
        <v>111</v>
      </c>
      <c r="E27" s="37"/>
      <c r="F27" s="37"/>
      <c r="G27" s="37"/>
      <c r="H27" s="37"/>
      <c r="I27" s="37"/>
      <c r="J27" s="37"/>
      <c r="K27" s="37"/>
      <c r="L27" s="37"/>
      <c r="M27" s="237">
        <f>N88</f>
        <v>0</v>
      </c>
      <c r="N27" s="237"/>
      <c r="O27" s="237"/>
      <c r="P27" s="237"/>
      <c r="Q27" s="37"/>
      <c r="R27" s="38"/>
    </row>
    <row r="28" spans="2:18" s="1" customFormat="1" ht="14.2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7">
        <f>N98</f>
        <v>0</v>
      </c>
      <c r="N28" s="237"/>
      <c r="O28" s="237"/>
      <c r="P28" s="237"/>
      <c r="Q28" s="37"/>
      <c r="R28" s="38"/>
    </row>
    <row r="29" spans="2:18" s="1" customFormat="1" ht="6.7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4.75" customHeight="1">
      <c r="B30" s="36"/>
      <c r="C30" s="37"/>
      <c r="D30" s="118" t="s">
        <v>38</v>
      </c>
      <c r="E30" s="37"/>
      <c r="F30" s="37"/>
      <c r="G30" s="37"/>
      <c r="H30" s="37"/>
      <c r="I30" s="37"/>
      <c r="J30" s="37"/>
      <c r="K30" s="37"/>
      <c r="L30" s="37"/>
      <c r="M30" s="279">
        <f>ROUND(M27+M28,2)</f>
        <v>0</v>
      </c>
      <c r="N30" s="262"/>
      <c r="O30" s="262"/>
      <c r="P30" s="262"/>
      <c r="Q30" s="37"/>
      <c r="R30" s="38"/>
    </row>
    <row r="31" spans="2:18" s="1" customFormat="1" ht="6.7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25" customHeight="1">
      <c r="B32" s="36"/>
      <c r="C32" s="37"/>
      <c r="D32" s="43" t="s">
        <v>39</v>
      </c>
      <c r="E32" s="43" t="s">
        <v>40</v>
      </c>
      <c r="F32" s="44">
        <v>0.2</v>
      </c>
      <c r="G32" s="119" t="s">
        <v>41</v>
      </c>
      <c r="H32" s="276">
        <f>ROUND((((SUM(BE98:BE105)+SUM(BE123:BE165))+SUM(BE167:BE171))),2)</f>
        <v>0</v>
      </c>
      <c r="I32" s="262"/>
      <c r="J32" s="262"/>
      <c r="K32" s="37"/>
      <c r="L32" s="37"/>
      <c r="M32" s="276">
        <f>ROUND(((ROUND((SUM(BE98:BE105)+SUM(BE123:BE165)),2)*F32)+SUM(BE167:BE171)*F32),2)</f>
        <v>0</v>
      </c>
      <c r="N32" s="262"/>
      <c r="O32" s="262"/>
      <c r="P32" s="262"/>
      <c r="Q32" s="37"/>
      <c r="R32" s="38"/>
    </row>
    <row r="33" spans="2:18" s="1" customFormat="1" ht="14.25" customHeight="1">
      <c r="B33" s="36"/>
      <c r="C33" s="37"/>
      <c r="D33" s="37"/>
      <c r="E33" s="43" t="s">
        <v>42</v>
      </c>
      <c r="F33" s="44">
        <v>0.2</v>
      </c>
      <c r="G33" s="119" t="s">
        <v>41</v>
      </c>
      <c r="H33" s="276">
        <f>ROUND((((SUM(BF98:BF105)+SUM(BF123:BF165))+SUM(BF167:BF171))),2)</f>
        <v>0</v>
      </c>
      <c r="I33" s="262"/>
      <c r="J33" s="262"/>
      <c r="K33" s="37"/>
      <c r="L33" s="37"/>
      <c r="M33" s="276">
        <f>ROUND(((ROUND((SUM(BF98:BF105)+SUM(BF123:BF165)),2)*F33)+SUM(BF167:BF171)*F33),2)</f>
        <v>0</v>
      </c>
      <c r="N33" s="262"/>
      <c r="O33" s="262"/>
      <c r="P33" s="262"/>
      <c r="Q33" s="37"/>
      <c r="R33" s="38"/>
    </row>
    <row r="34" spans="2:18" s="1" customFormat="1" ht="14.25" customHeight="1" hidden="1">
      <c r="B34" s="36"/>
      <c r="C34" s="37"/>
      <c r="D34" s="37"/>
      <c r="E34" s="43" t="s">
        <v>43</v>
      </c>
      <c r="F34" s="44">
        <v>0.2</v>
      </c>
      <c r="G34" s="119" t="s">
        <v>41</v>
      </c>
      <c r="H34" s="276">
        <f>ROUND((((SUM(BG98:BG105)+SUM(BG123:BG165))+SUM(BG167:BG171))),2)</f>
        <v>0</v>
      </c>
      <c r="I34" s="262"/>
      <c r="J34" s="262"/>
      <c r="K34" s="37"/>
      <c r="L34" s="37"/>
      <c r="M34" s="276">
        <v>0</v>
      </c>
      <c r="N34" s="262"/>
      <c r="O34" s="262"/>
      <c r="P34" s="262"/>
      <c r="Q34" s="37"/>
      <c r="R34" s="38"/>
    </row>
    <row r="35" spans="2:18" s="1" customFormat="1" ht="14.25" customHeight="1" hidden="1">
      <c r="B35" s="36"/>
      <c r="C35" s="37"/>
      <c r="D35" s="37"/>
      <c r="E35" s="43" t="s">
        <v>44</v>
      </c>
      <c r="F35" s="44">
        <v>0.2</v>
      </c>
      <c r="G35" s="119" t="s">
        <v>41</v>
      </c>
      <c r="H35" s="276">
        <f>ROUND((((SUM(BH98:BH105)+SUM(BH123:BH165))+SUM(BH167:BH171))),2)</f>
        <v>0</v>
      </c>
      <c r="I35" s="262"/>
      <c r="J35" s="262"/>
      <c r="K35" s="37"/>
      <c r="L35" s="37"/>
      <c r="M35" s="276">
        <v>0</v>
      </c>
      <c r="N35" s="262"/>
      <c r="O35" s="262"/>
      <c r="P35" s="262"/>
      <c r="Q35" s="37"/>
      <c r="R35" s="38"/>
    </row>
    <row r="36" spans="2:18" s="1" customFormat="1" ht="14.25" customHeight="1" hidden="1">
      <c r="B36" s="36"/>
      <c r="C36" s="37"/>
      <c r="D36" s="37"/>
      <c r="E36" s="43" t="s">
        <v>45</v>
      </c>
      <c r="F36" s="44">
        <v>0</v>
      </c>
      <c r="G36" s="119" t="s">
        <v>41</v>
      </c>
      <c r="H36" s="276">
        <f>ROUND((((SUM(BI98:BI105)+SUM(BI123:BI165))+SUM(BI167:BI171))),2)</f>
        <v>0</v>
      </c>
      <c r="I36" s="262"/>
      <c r="J36" s="262"/>
      <c r="K36" s="37"/>
      <c r="L36" s="37"/>
      <c r="M36" s="276">
        <v>0</v>
      </c>
      <c r="N36" s="262"/>
      <c r="O36" s="262"/>
      <c r="P36" s="262"/>
      <c r="Q36" s="37"/>
      <c r="R36" s="38"/>
    </row>
    <row r="37" spans="2:18" s="1" customFormat="1" ht="6.7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4.75" customHeight="1">
      <c r="B38" s="36"/>
      <c r="C38" s="115"/>
      <c r="D38" s="120" t="s">
        <v>46</v>
      </c>
      <c r="E38" s="76"/>
      <c r="F38" s="76"/>
      <c r="G38" s="121" t="s">
        <v>47</v>
      </c>
      <c r="H38" s="122" t="s">
        <v>48</v>
      </c>
      <c r="I38" s="76"/>
      <c r="J38" s="76"/>
      <c r="K38" s="76"/>
      <c r="L38" s="277">
        <f>SUM(M30:M36)</f>
        <v>0</v>
      </c>
      <c r="M38" s="277"/>
      <c r="N38" s="277"/>
      <c r="O38" s="277"/>
      <c r="P38" s="278"/>
      <c r="Q38" s="115"/>
      <c r="R38" s="38"/>
    </row>
    <row r="39" spans="2:18" s="1" customFormat="1" ht="14.2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2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49</v>
      </c>
      <c r="E50" s="52"/>
      <c r="F50" s="52"/>
      <c r="G50" s="52"/>
      <c r="H50" s="53"/>
      <c r="I50" s="37"/>
      <c r="J50" s="51" t="s">
        <v>50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51</v>
      </c>
      <c r="E59" s="57"/>
      <c r="F59" s="57"/>
      <c r="G59" s="58" t="s">
        <v>52</v>
      </c>
      <c r="H59" s="59"/>
      <c r="I59" s="37"/>
      <c r="J59" s="56" t="s">
        <v>51</v>
      </c>
      <c r="K59" s="57"/>
      <c r="L59" s="57"/>
      <c r="M59" s="57"/>
      <c r="N59" s="58" t="s">
        <v>52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53</v>
      </c>
      <c r="E61" s="52"/>
      <c r="F61" s="52"/>
      <c r="G61" s="52"/>
      <c r="H61" s="53"/>
      <c r="I61" s="37"/>
      <c r="J61" s="51" t="s">
        <v>54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51</v>
      </c>
      <c r="E70" s="57"/>
      <c r="F70" s="57"/>
      <c r="G70" s="58" t="s">
        <v>52</v>
      </c>
      <c r="H70" s="59"/>
      <c r="I70" s="37"/>
      <c r="J70" s="56" t="s">
        <v>51</v>
      </c>
      <c r="K70" s="57"/>
      <c r="L70" s="57"/>
      <c r="M70" s="57"/>
      <c r="N70" s="58" t="s">
        <v>52</v>
      </c>
      <c r="O70" s="57"/>
      <c r="P70" s="59"/>
      <c r="Q70" s="37"/>
      <c r="R70" s="38"/>
    </row>
    <row r="71" spans="2:18" s="1" customFormat="1" ht="14.2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7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75" customHeight="1">
      <c r="B76" s="36"/>
      <c r="C76" s="211" t="s">
        <v>112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8"/>
    </row>
    <row r="77" spans="2:18" s="1" customFormat="1" ht="6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18</v>
      </c>
      <c r="D78" s="37"/>
      <c r="E78" s="37"/>
      <c r="F78" s="263" t="str">
        <f>F6</f>
        <v>Plastika mieru komplexná revitalizácia plastiky-skulptulárneho umeleckého diela na ul. S. Chalúpku v Prievidzi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7"/>
      <c r="R78" s="38"/>
    </row>
    <row r="79" spans="2:18" s="1" customFormat="1" ht="36.75" customHeight="1">
      <c r="B79" s="36"/>
      <c r="C79" s="70" t="s">
        <v>109</v>
      </c>
      <c r="D79" s="37"/>
      <c r="E79" s="37"/>
      <c r="F79" s="213" t="str">
        <f>F7</f>
        <v>01 - 2017-071-Reštauraterské práce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37"/>
      <c r="R79" s="38"/>
    </row>
    <row r="80" spans="2:18" s="1" customFormat="1" ht="6.7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22</v>
      </c>
      <c r="D81" s="37"/>
      <c r="E81" s="37"/>
      <c r="F81" s="29" t="str">
        <f>F9</f>
        <v> </v>
      </c>
      <c r="G81" s="37"/>
      <c r="H81" s="37"/>
      <c r="I81" s="37"/>
      <c r="J81" s="37"/>
      <c r="K81" s="31" t="s">
        <v>24</v>
      </c>
      <c r="L81" s="37"/>
      <c r="M81" s="265" t="str">
        <f>IF(O9="","",O9)</f>
        <v>24. 7. 2017</v>
      </c>
      <c r="N81" s="265"/>
      <c r="O81" s="265"/>
      <c r="P81" s="265"/>
      <c r="Q81" s="37"/>
      <c r="R81" s="38"/>
    </row>
    <row r="82" spans="2:18" s="1" customFormat="1" ht="6.7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26</v>
      </c>
      <c r="D83" s="37"/>
      <c r="E83" s="37"/>
      <c r="F83" s="29" t="str">
        <f>E12</f>
        <v>Mesto Prievidza</v>
      </c>
      <c r="G83" s="37"/>
      <c r="H83" s="37"/>
      <c r="I83" s="37"/>
      <c r="J83" s="37"/>
      <c r="K83" s="31" t="s">
        <v>32</v>
      </c>
      <c r="L83" s="37"/>
      <c r="M83" s="231" t="str">
        <f>E18</f>
        <v> </v>
      </c>
      <c r="N83" s="231"/>
      <c r="O83" s="231"/>
      <c r="P83" s="231"/>
      <c r="Q83" s="231"/>
      <c r="R83" s="38"/>
    </row>
    <row r="84" spans="2:18" s="1" customFormat="1" ht="14.25" customHeight="1">
      <c r="B84" s="36"/>
      <c r="C84" s="31" t="s">
        <v>30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34</v>
      </c>
      <c r="L84" s="37"/>
      <c r="M84" s="231" t="str">
        <f>E21</f>
        <v> </v>
      </c>
      <c r="N84" s="231"/>
      <c r="O84" s="231"/>
      <c r="P84" s="231"/>
      <c r="Q84" s="231"/>
      <c r="R84" s="38"/>
    </row>
    <row r="85" spans="2:18" s="1" customFormat="1" ht="9.7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74" t="s">
        <v>113</v>
      </c>
      <c r="D86" s="275"/>
      <c r="E86" s="275"/>
      <c r="F86" s="275"/>
      <c r="G86" s="275"/>
      <c r="H86" s="115"/>
      <c r="I86" s="115"/>
      <c r="J86" s="115"/>
      <c r="K86" s="115"/>
      <c r="L86" s="115"/>
      <c r="M86" s="115"/>
      <c r="N86" s="274" t="s">
        <v>114</v>
      </c>
      <c r="O86" s="275"/>
      <c r="P86" s="275"/>
      <c r="Q86" s="275"/>
      <c r="R86" s="38"/>
    </row>
    <row r="87" spans="2:18" s="1" customFormat="1" ht="9.7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03">
        <f>N123</f>
        <v>0</v>
      </c>
      <c r="O88" s="272"/>
      <c r="P88" s="272"/>
      <c r="Q88" s="272"/>
      <c r="R88" s="38"/>
      <c r="AU88" s="19" t="s">
        <v>116</v>
      </c>
    </row>
    <row r="89" spans="2:18" s="6" customFormat="1" ht="24.75" customHeight="1">
      <c r="B89" s="124"/>
      <c r="C89" s="125"/>
      <c r="D89" s="126" t="s">
        <v>117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7">
        <f>N124</f>
        <v>0</v>
      </c>
      <c r="O89" s="270"/>
      <c r="P89" s="270"/>
      <c r="Q89" s="270"/>
      <c r="R89" s="127"/>
    </row>
    <row r="90" spans="2:18" s="7" customFormat="1" ht="19.5" customHeight="1">
      <c r="B90" s="128"/>
      <c r="C90" s="129"/>
      <c r="D90" s="103" t="s">
        <v>118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01">
        <f>N125</f>
        <v>0</v>
      </c>
      <c r="O90" s="271"/>
      <c r="P90" s="271"/>
      <c r="Q90" s="271"/>
      <c r="R90" s="130"/>
    </row>
    <row r="91" spans="2:18" s="6" customFormat="1" ht="24.75" customHeight="1">
      <c r="B91" s="124"/>
      <c r="C91" s="125"/>
      <c r="D91" s="126" t="s">
        <v>119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47">
        <f>N136</f>
        <v>0</v>
      </c>
      <c r="O91" s="270"/>
      <c r="P91" s="270"/>
      <c r="Q91" s="270"/>
      <c r="R91" s="127"/>
    </row>
    <row r="92" spans="2:18" s="7" customFormat="1" ht="19.5" customHeight="1">
      <c r="B92" s="128"/>
      <c r="C92" s="129"/>
      <c r="D92" s="103" t="s">
        <v>120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01">
        <f>N137</f>
        <v>0</v>
      </c>
      <c r="O92" s="271"/>
      <c r="P92" s="271"/>
      <c r="Q92" s="271"/>
      <c r="R92" s="130"/>
    </row>
    <row r="93" spans="2:18" s="7" customFormat="1" ht="19.5" customHeight="1">
      <c r="B93" s="128"/>
      <c r="C93" s="129"/>
      <c r="D93" s="103" t="s">
        <v>121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01">
        <f>N147</f>
        <v>0</v>
      </c>
      <c r="O93" s="271"/>
      <c r="P93" s="271"/>
      <c r="Q93" s="271"/>
      <c r="R93" s="130"/>
    </row>
    <row r="94" spans="2:18" s="6" customFormat="1" ht="24.75" customHeight="1">
      <c r="B94" s="124"/>
      <c r="C94" s="125"/>
      <c r="D94" s="126" t="s">
        <v>122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47">
        <f>N160</f>
        <v>0</v>
      </c>
      <c r="O94" s="270"/>
      <c r="P94" s="270"/>
      <c r="Q94" s="270"/>
      <c r="R94" s="127"/>
    </row>
    <row r="95" spans="2:18" s="7" customFormat="1" ht="19.5" customHeight="1">
      <c r="B95" s="128"/>
      <c r="C95" s="129"/>
      <c r="D95" s="103" t="s">
        <v>123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01">
        <f>N161</f>
        <v>0</v>
      </c>
      <c r="O95" s="271"/>
      <c r="P95" s="271"/>
      <c r="Q95" s="271"/>
      <c r="R95" s="130"/>
    </row>
    <row r="96" spans="2:18" s="6" customFormat="1" ht="21.75" customHeight="1">
      <c r="B96" s="124"/>
      <c r="C96" s="125"/>
      <c r="D96" s="126" t="s">
        <v>124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46">
        <f>N166</f>
        <v>0</v>
      </c>
      <c r="O96" s="270"/>
      <c r="P96" s="270"/>
      <c r="Q96" s="270"/>
      <c r="R96" s="127"/>
    </row>
    <row r="97" spans="2:18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21" s="1" customFormat="1" ht="29.25" customHeight="1">
      <c r="B98" s="36"/>
      <c r="C98" s="123" t="s">
        <v>125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72">
        <f>ROUND(N99+N100+N101+N102+N103+N104,2)</f>
        <v>0</v>
      </c>
      <c r="O98" s="273"/>
      <c r="P98" s="273"/>
      <c r="Q98" s="273"/>
      <c r="R98" s="38"/>
      <c r="T98" s="131"/>
      <c r="U98" s="132" t="s">
        <v>39</v>
      </c>
    </row>
    <row r="99" spans="2:65" s="1" customFormat="1" ht="18" customHeight="1">
      <c r="B99" s="133"/>
      <c r="C99" s="134"/>
      <c r="D99" s="198" t="s">
        <v>126</v>
      </c>
      <c r="E99" s="269"/>
      <c r="F99" s="269"/>
      <c r="G99" s="269"/>
      <c r="H99" s="269"/>
      <c r="I99" s="134"/>
      <c r="J99" s="134"/>
      <c r="K99" s="134"/>
      <c r="L99" s="134"/>
      <c r="M99" s="134"/>
      <c r="N99" s="200">
        <f>ROUND(N88*T99,2)</f>
        <v>0</v>
      </c>
      <c r="O99" s="261"/>
      <c r="P99" s="261"/>
      <c r="Q99" s="261"/>
      <c r="R99" s="136"/>
      <c r="S99" s="134"/>
      <c r="T99" s="137"/>
      <c r="U99" s="138" t="s">
        <v>42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127</v>
      </c>
      <c r="AZ99" s="139"/>
      <c r="BA99" s="139"/>
      <c r="BB99" s="139"/>
      <c r="BC99" s="139"/>
      <c r="BD99" s="139"/>
      <c r="BE99" s="141">
        <f aca="true" t="shared" si="0" ref="BE99:BE104">IF(U99="základná",N99,0)</f>
        <v>0</v>
      </c>
      <c r="BF99" s="141">
        <f aca="true" t="shared" si="1" ref="BF99:BF104">IF(U99="znížená",N99,0)</f>
        <v>0</v>
      </c>
      <c r="BG99" s="141">
        <f aca="true" t="shared" si="2" ref="BG99:BG104">IF(U99="zákl. prenesená",N99,0)</f>
        <v>0</v>
      </c>
      <c r="BH99" s="141">
        <f aca="true" t="shared" si="3" ref="BH99:BH104">IF(U99="zníž. prenesená",N99,0)</f>
        <v>0</v>
      </c>
      <c r="BI99" s="141">
        <f aca="true" t="shared" si="4" ref="BI99:BI104">IF(U99="nulová",N99,0)</f>
        <v>0</v>
      </c>
      <c r="BJ99" s="140" t="s">
        <v>128</v>
      </c>
      <c r="BK99" s="139"/>
      <c r="BL99" s="139"/>
      <c r="BM99" s="139"/>
    </row>
    <row r="100" spans="2:65" s="1" customFormat="1" ht="18" customHeight="1">
      <c r="B100" s="133"/>
      <c r="C100" s="134"/>
      <c r="D100" s="198" t="s">
        <v>129</v>
      </c>
      <c r="E100" s="269"/>
      <c r="F100" s="269"/>
      <c r="G100" s="269"/>
      <c r="H100" s="269"/>
      <c r="I100" s="134"/>
      <c r="J100" s="134"/>
      <c r="K100" s="134"/>
      <c r="L100" s="134"/>
      <c r="M100" s="134"/>
      <c r="N100" s="200">
        <f>ROUND(N88*T100,2)</f>
        <v>0</v>
      </c>
      <c r="O100" s="261"/>
      <c r="P100" s="261"/>
      <c r="Q100" s="261"/>
      <c r="R100" s="136"/>
      <c r="S100" s="134"/>
      <c r="T100" s="137"/>
      <c r="U100" s="138" t="s">
        <v>42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127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128</v>
      </c>
      <c r="BK100" s="139"/>
      <c r="BL100" s="139"/>
      <c r="BM100" s="139"/>
    </row>
    <row r="101" spans="2:65" s="1" customFormat="1" ht="18" customHeight="1">
      <c r="B101" s="133"/>
      <c r="C101" s="134"/>
      <c r="D101" s="198" t="s">
        <v>130</v>
      </c>
      <c r="E101" s="269"/>
      <c r="F101" s="269"/>
      <c r="G101" s="269"/>
      <c r="H101" s="269"/>
      <c r="I101" s="134"/>
      <c r="J101" s="134"/>
      <c r="K101" s="134"/>
      <c r="L101" s="134"/>
      <c r="M101" s="134"/>
      <c r="N101" s="200">
        <f>ROUND(N88*T101,2)</f>
        <v>0</v>
      </c>
      <c r="O101" s="261"/>
      <c r="P101" s="261"/>
      <c r="Q101" s="261"/>
      <c r="R101" s="136"/>
      <c r="S101" s="134"/>
      <c r="T101" s="137"/>
      <c r="U101" s="138" t="s">
        <v>42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127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128</v>
      </c>
      <c r="BK101" s="139"/>
      <c r="BL101" s="139"/>
      <c r="BM101" s="139"/>
    </row>
    <row r="102" spans="2:65" s="1" customFormat="1" ht="18" customHeight="1">
      <c r="B102" s="133"/>
      <c r="C102" s="134"/>
      <c r="D102" s="198" t="s">
        <v>131</v>
      </c>
      <c r="E102" s="269"/>
      <c r="F102" s="269"/>
      <c r="G102" s="269"/>
      <c r="H102" s="269"/>
      <c r="I102" s="134"/>
      <c r="J102" s="134"/>
      <c r="K102" s="134"/>
      <c r="L102" s="134"/>
      <c r="M102" s="134"/>
      <c r="N102" s="200">
        <f>ROUND(N88*T102,2)</f>
        <v>0</v>
      </c>
      <c r="O102" s="261"/>
      <c r="P102" s="261"/>
      <c r="Q102" s="261"/>
      <c r="R102" s="136"/>
      <c r="S102" s="134"/>
      <c r="T102" s="137"/>
      <c r="U102" s="138" t="s">
        <v>42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127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128</v>
      </c>
      <c r="BK102" s="139"/>
      <c r="BL102" s="139"/>
      <c r="BM102" s="139"/>
    </row>
    <row r="103" spans="2:65" s="1" customFormat="1" ht="18" customHeight="1">
      <c r="B103" s="133"/>
      <c r="C103" s="134"/>
      <c r="D103" s="198" t="s">
        <v>132</v>
      </c>
      <c r="E103" s="269"/>
      <c r="F103" s="269"/>
      <c r="G103" s="269"/>
      <c r="H103" s="269"/>
      <c r="I103" s="134"/>
      <c r="J103" s="134"/>
      <c r="K103" s="134"/>
      <c r="L103" s="134"/>
      <c r="M103" s="134"/>
      <c r="N103" s="200">
        <f>ROUND(N88*T103,2)</f>
        <v>0</v>
      </c>
      <c r="O103" s="261"/>
      <c r="P103" s="261"/>
      <c r="Q103" s="261"/>
      <c r="R103" s="136"/>
      <c r="S103" s="134"/>
      <c r="T103" s="137"/>
      <c r="U103" s="138" t="s">
        <v>42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127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128</v>
      </c>
      <c r="BK103" s="139"/>
      <c r="BL103" s="139"/>
      <c r="BM103" s="139"/>
    </row>
    <row r="104" spans="2:65" s="1" customFormat="1" ht="18" customHeight="1">
      <c r="B104" s="133"/>
      <c r="C104" s="134"/>
      <c r="D104" s="135" t="s">
        <v>133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00">
        <f>ROUND(N88*T104,2)</f>
        <v>0</v>
      </c>
      <c r="O104" s="261"/>
      <c r="P104" s="261"/>
      <c r="Q104" s="261"/>
      <c r="R104" s="136"/>
      <c r="S104" s="134"/>
      <c r="T104" s="142"/>
      <c r="U104" s="143" t="s">
        <v>42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134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128</v>
      </c>
      <c r="BK104" s="139"/>
      <c r="BL104" s="139"/>
      <c r="BM104" s="139"/>
    </row>
    <row r="105" spans="2:18" s="1" customFormat="1" ht="13.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" customFormat="1" ht="29.25" customHeight="1">
      <c r="B106" s="36"/>
      <c r="C106" s="114" t="s">
        <v>102</v>
      </c>
      <c r="D106" s="115"/>
      <c r="E106" s="115"/>
      <c r="F106" s="115"/>
      <c r="G106" s="115"/>
      <c r="H106" s="115"/>
      <c r="I106" s="115"/>
      <c r="J106" s="115"/>
      <c r="K106" s="115"/>
      <c r="L106" s="195">
        <f>ROUND(SUM(N88+N98),2)</f>
        <v>0</v>
      </c>
      <c r="M106" s="195"/>
      <c r="N106" s="195"/>
      <c r="O106" s="195"/>
      <c r="P106" s="195"/>
      <c r="Q106" s="195"/>
      <c r="R106" s="38"/>
    </row>
    <row r="107" spans="2:18" s="1" customFormat="1" ht="6.7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11" spans="2:18" s="1" customFormat="1" ht="6.7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18" s="1" customFormat="1" ht="36.75" customHeight="1">
      <c r="B112" s="36"/>
      <c r="C112" s="211" t="s">
        <v>135</v>
      </c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38"/>
    </row>
    <row r="113" spans="2:18" s="1" customFormat="1" ht="6.7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30" customHeight="1">
      <c r="B114" s="36"/>
      <c r="C114" s="31" t="s">
        <v>18</v>
      </c>
      <c r="D114" s="37"/>
      <c r="E114" s="37"/>
      <c r="F114" s="263" t="str">
        <f>F6</f>
        <v>Plastika mieru komplexná revitalizácia plastiky-skulptulárneho umeleckého diela na ul. S. Chalúpku v Prievidzi</v>
      </c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37"/>
      <c r="R114" s="38"/>
    </row>
    <row r="115" spans="2:18" s="1" customFormat="1" ht="36.75" customHeight="1">
      <c r="B115" s="36"/>
      <c r="C115" s="70" t="s">
        <v>109</v>
      </c>
      <c r="D115" s="37"/>
      <c r="E115" s="37"/>
      <c r="F115" s="213" t="str">
        <f>F7</f>
        <v>01 - 2017-071-Reštauraterské práce</v>
      </c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37"/>
      <c r="R115" s="38"/>
    </row>
    <row r="116" spans="2:18" s="1" customFormat="1" ht="6.7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8" customHeight="1">
      <c r="B117" s="36"/>
      <c r="C117" s="31" t="s">
        <v>22</v>
      </c>
      <c r="D117" s="37"/>
      <c r="E117" s="37"/>
      <c r="F117" s="29" t="str">
        <f>F9</f>
        <v> </v>
      </c>
      <c r="G117" s="37"/>
      <c r="H117" s="37"/>
      <c r="I117" s="37"/>
      <c r="J117" s="37"/>
      <c r="K117" s="31" t="s">
        <v>24</v>
      </c>
      <c r="L117" s="37"/>
      <c r="M117" s="265" t="str">
        <f>IF(O9="","",O9)</f>
        <v>24. 7. 2017</v>
      </c>
      <c r="N117" s="265"/>
      <c r="O117" s="265"/>
      <c r="P117" s="265"/>
      <c r="Q117" s="37"/>
      <c r="R117" s="38"/>
    </row>
    <row r="118" spans="2:18" s="1" customFormat="1" ht="6.7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5">
      <c r="B119" s="36"/>
      <c r="C119" s="31" t="s">
        <v>26</v>
      </c>
      <c r="D119" s="37"/>
      <c r="E119" s="37"/>
      <c r="F119" s="29" t="str">
        <f>E12</f>
        <v>Mesto Prievidza</v>
      </c>
      <c r="G119" s="37"/>
      <c r="H119" s="37"/>
      <c r="I119" s="37"/>
      <c r="J119" s="37"/>
      <c r="K119" s="31" t="s">
        <v>32</v>
      </c>
      <c r="L119" s="37"/>
      <c r="M119" s="231" t="str">
        <f>E18</f>
        <v> </v>
      </c>
      <c r="N119" s="231"/>
      <c r="O119" s="231"/>
      <c r="P119" s="231"/>
      <c r="Q119" s="231"/>
      <c r="R119" s="38"/>
    </row>
    <row r="120" spans="2:18" s="1" customFormat="1" ht="14.25" customHeight="1">
      <c r="B120" s="36"/>
      <c r="C120" s="31" t="s">
        <v>30</v>
      </c>
      <c r="D120" s="37"/>
      <c r="E120" s="37"/>
      <c r="F120" s="29" t="str">
        <f>IF(E15="","",E15)</f>
        <v>Vyplň údaj</v>
      </c>
      <c r="G120" s="37"/>
      <c r="H120" s="37"/>
      <c r="I120" s="37"/>
      <c r="J120" s="37"/>
      <c r="K120" s="31" t="s">
        <v>34</v>
      </c>
      <c r="L120" s="37"/>
      <c r="M120" s="231" t="str">
        <f>E21</f>
        <v> </v>
      </c>
      <c r="N120" s="231"/>
      <c r="O120" s="231"/>
      <c r="P120" s="231"/>
      <c r="Q120" s="231"/>
      <c r="R120" s="38"/>
    </row>
    <row r="121" spans="2:18" s="1" customFormat="1" ht="9.7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27" s="8" customFormat="1" ht="29.25" customHeight="1">
      <c r="B122" s="144"/>
      <c r="C122" s="145" t="s">
        <v>136</v>
      </c>
      <c r="D122" s="146" t="s">
        <v>137</v>
      </c>
      <c r="E122" s="146" t="s">
        <v>57</v>
      </c>
      <c r="F122" s="266" t="s">
        <v>138</v>
      </c>
      <c r="G122" s="266"/>
      <c r="H122" s="266"/>
      <c r="I122" s="266"/>
      <c r="J122" s="146" t="s">
        <v>139</v>
      </c>
      <c r="K122" s="146" t="s">
        <v>140</v>
      </c>
      <c r="L122" s="267" t="s">
        <v>141</v>
      </c>
      <c r="M122" s="267"/>
      <c r="N122" s="266" t="s">
        <v>114</v>
      </c>
      <c r="O122" s="266"/>
      <c r="P122" s="266"/>
      <c r="Q122" s="268"/>
      <c r="R122" s="147"/>
      <c r="T122" s="77" t="s">
        <v>142</v>
      </c>
      <c r="U122" s="78" t="s">
        <v>39</v>
      </c>
      <c r="V122" s="78" t="s">
        <v>143</v>
      </c>
      <c r="W122" s="78" t="s">
        <v>144</v>
      </c>
      <c r="X122" s="78" t="s">
        <v>145</v>
      </c>
      <c r="Y122" s="78" t="s">
        <v>146</v>
      </c>
      <c r="Z122" s="78" t="s">
        <v>147</v>
      </c>
      <c r="AA122" s="79" t="s">
        <v>148</v>
      </c>
    </row>
    <row r="123" spans="2:63" s="1" customFormat="1" ht="29.25" customHeight="1">
      <c r="B123" s="36"/>
      <c r="C123" s="81" t="s">
        <v>111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44">
        <f>BK123</f>
        <v>0</v>
      </c>
      <c r="O123" s="245"/>
      <c r="P123" s="245"/>
      <c r="Q123" s="245"/>
      <c r="R123" s="38"/>
      <c r="T123" s="80"/>
      <c r="U123" s="52"/>
      <c r="V123" s="52"/>
      <c r="W123" s="148">
        <f>W124+W136+W160+W166</f>
        <v>0</v>
      </c>
      <c r="X123" s="52"/>
      <c r="Y123" s="148">
        <f>Y124+Y136+Y160+Y166</f>
        <v>24.799770000000002</v>
      </c>
      <c r="Z123" s="52"/>
      <c r="AA123" s="149">
        <f>AA124+AA136+AA160+AA166</f>
        <v>0.001</v>
      </c>
      <c r="AT123" s="19" t="s">
        <v>74</v>
      </c>
      <c r="AU123" s="19" t="s">
        <v>116</v>
      </c>
      <c r="BK123" s="150">
        <f>BK124+BK136+BK160+BK166</f>
        <v>0</v>
      </c>
    </row>
    <row r="124" spans="2:63" s="9" customFormat="1" ht="36.75" customHeight="1">
      <c r="B124" s="151"/>
      <c r="C124" s="152"/>
      <c r="D124" s="153" t="s">
        <v>117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46">
        <f>BK124</f>
        <v>0</v>
      </c>
      <c r="O124" s="247"/>
      <c r="P124" s="247"/>
      <c r="Q124" s="247"/>
      <c r="R124" s="154"/>
      <c r="T124" s="155"/>
      <c r="U124" s="152"/>
      <c r="V124" s="152"/>
      <c r="W124" s="156">
        <f>W125</f>
        <v>0</v>
      </c>
      <c r="X124" s="152"/>
      <c r="Y124" s="156">
        <f>Y125</f>
        <v>24.31002</v>
      </c>
      <c r="Z124" s="152"/>
      <c r="AA124" s="157">
        <f>AA125</f>
        <v>0</v>
      </c>
      <c r="AR124" s="158" t="s">
        <v>83</v>
      </c>
      <c r="AT124" s="159" t="s">
        <v>74</v>
      </c>
      <c r="AU124" s="159" t="s">
        <v>75</v>
      </c>
      <c r="AY124" s="158" t="s">
        <v>149</v>
      </c>
      <c r="BK124" s="160">
        <f>BK125</f>
        <v>0</v>
      </c>
    </row>
    <row r="125" spans="2:63" s="9" customFormat="1" ht="19.5" customHeight="1">
      <c r="B125" s="151"/>
      <c r="C125" s="152"/>
      <c r="D125" s="161" t="s">
        <v>118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48">
        <f>BK125</f>
        <v>0</v>
      </c>
      <c r="O125" s="249"/>
      <c r="P125" s="249"/>
      <c r="Q125" s="249"/>
      <c r="R125" s="154"/>
      <c r="T125" s="155"/>
      <c r="U125" s="152"/>
      <c r="V125" s="152"/>
      <c r="W125" s="156">
        <f>SUM(W126:W135)</f>
        <v>0</v>
      </c>
      <c r="X125" s="152"/>
      <c r="Y125" s="156">
        <f>SUM(Y126:Y135)</f>
        <v>24.31002</v>
      </c>
      <c r="Z125" s="152"/>
      <c r="AA125" s="157">
        <f>SUM(AA126:AA135)</f>
        <v>0</v>
      </c>
      <c r="AR125" s="158" t="s">
        <v>83</v>
      </c>
      <c r="AT125" s="159" t="s">
        <v>74</v>
      </c>
      <c r="AU125" s="159" t="s">
        <v>83</v>
      </c>
      <c r="AY125" s="158" t="s">
        <v>149</v>
      </c>
      <c r="BK125" s="160">
        <f>SUM(BK126:BK135)</f>
        <v>0</v>
      </c>
    </row>
    <row r="126" spans="2:65" s="1" customFormat="1" ht="31.5" customHeight="1">
      <c r="B126" s="133"/>
      <c r="C126" s="162" t="s">
        <v>83</v>
      </c>
      <c r="D126" s="162" t="s">
        <v>150</v>
      </c>
      <c r="E126" s="163" t="s">
        <v>151</v>
      </c>
      <c r="F126" s="256" t="s">
        <v>152</v>
      </c>
      <c r="G126" s="256"/>
      <c r="H126" s="256"/>
      <c r="I126" s="256"/>
      <c r="J126" s="164" t="s">
        <v>153</v>
      </c>
      <c r="K126" s="165">
        <v>560</v>
      </c>
      <c r="L126" s="242">
        <v>0</v>
      </c>
      <c r="M126" s="242"/>
      <c r="N126" s="257">
        <f aca="true" t="shared" si="5" ref="N126:N135">ROUND(L126*K126,2)</f>
        <v>0</v>
      </c>
      <c r="O126" s="257"/>
      <c r="P126" s="257"/>
      <c r="Q126" s="257"/>
      <c r="R126" s="136"/>
      <c r="T126" s="166" t="s">
        <v>5</v>
      </c>
      <c r="U126" s="45" t="s">
        <v>42</v>
      </c>
      <c r="V126" s="37"/>
      <c r="W126" s="167">
        <f aca="true" t="shared" si="6" ref="W126:W135">V126*K126</f>
        <v>0</v>
      </c>
      <c r="X126" s="167">
        <v>0.02868</v>
      </c>
      <c r="Y126" s="167">
        <f aca="true" t="shared" si="7" ref="Y126:Y135">X126*K126</f>
        <v>16.0608</v>
      </c>
      <c r="Z126" s="167">
        <v>0</v>
      </c>
      <c r="AA126" s="168">
        <f aca="true" t="shared" si="8" ref="AA126:AA135">Z126*K126</f>
        <v>0</v>
      </c>
      <c r="AR126" s="19" t="s">
        <v>154</v>
      </c>
      <c r="AT126" s="19" t="s">
        <v>150</v>
      </c>
      <c r="AU126" s="19" t="s">
        <v>128</v>
      </c>
      <c r="AY126" s="19" t="s">
        <v>149</v>
      </c>
      <c r="BE126" s="107">
        <f aca="true" t="shared" si="9" ref="BE126:BE135">IF(U126="základná",N126,0)</f>
        <v>0</v>
      </c>
      <c r="BF126" s="107">
        <f aca="true" t="shared" si="10" ref="BF126:BF135">IF(U126="znížená",N126,0)</f>
        <v>0</v>
      </c>
      <c r="BG126" s="107">
        <f aca="true" t="shared" si="11" ref="BG126:BG135">IF(U126="zákl. prenesená",N126,0)</f>
        <v>0</v>
      </c>
      <c r="BH126" s="107">
        <f aca="true" t="shared" si="12" ref="BH126:BH135">IF(U126="zníž. prenesená",N126,0)</f>
        <v>0</v>
      </c>
      <c r="BI126" s="107">
        <f aca="true" t="shared" si="13" ref="BI126:BI135">IF(U126="nulová",N126,0)</f>
        <v>0</v>
      </c>
      <c r="BJ126" s="19" t="s">
        <v>128</v>
      </c>
      <c r="BK126" s="107">
        <f aca="true" t="shared" si="14" ref="BK126:BK135">ROUND(L126*K126,2)</f>
        <v>0</v>
      </c>
      <c r="BL126" s="19" t="s">
        <v>154</v>
      </c>
      <c r="BM126" s="19" t="s">
        <v>155</v>
      </c>
    </row>
    <row r="127" spans="2:65" s="1" customFormat="1" ht="44.25" customHeight="1">
      <c r="B127" s="133"/>
      <c r="C127" s="162" t="s">
        <v>128</v>
      </c>
      <c r="D127" s="162" t="s">
        <v>150</v>
      </c>
      <c r="E127" s="163" t="s">
        <v>156</v>
      </c>
      <c r="F127" s="256" t="s">
        <v>157</v>
      </c>
      <c r="G127" s="256"/>
      <c r="H127" s="256"/>
      <c r="I127" s="256"/>
      <c r="J127" s="164" t="s">
        <v>153</v>
      </c>
      <c r="K127" s="165">
        <v>2240</v>
      </c>
      <c r="L127" s="242">
        <v>0</v>
      </c>
      <c r="M127" s="242"/>
      <c r="N127" s="257">
        <f t="shared" si="5"/>
        <v>0</v>
      </c>
      <c r="O127" s="257"/>
      <c r="P127" s="257"/>
      <c r="Q127" s="257"/>
      <c r="R127" s="136"/>
      <c r="T127" s="166" t="s">
        <v>5</v>
      </c>
      <c r="U127" s="45" t="s">
        <v>42</v>
      </c>
      <c r="V127" s="37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9" t="s">
        <v>154</v>
      </c>
      <c r="AT127" s="19" t="s">
        <v>150</v>
      </c>
      <c r="AU127" s="19" t="s">
        <v>128</v>
      </c>
      <c r="AY127" s="19" t="s">
        <v>149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128</v>
      </c>
      <c r="BK127" s="107">
        <f t="shared" si="14"/>
        <v>0</v>
      </c>
      <c r="BL127" s="19" t="s">
        <v>154</v>
      </c>
      <c r="BM127" s="19" t="s">
        <v>158</v>
      </c>
    </row>
    <row r="128" spans="2:65" s="1" customFormat="1" ht="44.25" customHeight="1">
      <c r="B128" s="133"/>
      <c r="C128" s="162" t="s">
        <v>159</v>
      </c>
      <c r="D128" s="162" t="s">
        <v>150</v>
      </c>
      <c r="E128" s="163" t="s">
        <v>160</v>
      </c>
      <c r="F128" s="256" t="s">
        <v>161</v>
      </c>
      <c r="G128" s="256"/>
      <c r="H128" s="256"/>
      <c r="I128" s="256"/>
      <c r="J128" s="164" t="s">
        <v>153</v>
      </c>
      <c r="K128" s="165">
        <v>560</v>
      </c>
      <c r="L128" s="242">
        <v>0</v>
      </c>
      <c r="M128" s="242"/>
      <c r="N128" s="257">
        <f t="shared" si="5"/>
        <v>0</v>
      </c>
      <c r="O128" s="257"/>
      <c r="P128" s="257"/>
      <c r="Q128" s="257"/>
      <c r="R128" s="136"/>
      <c r="T128" s="166" t="s">
        <v>5</v>
      </c>
      <c r="U128" s="45" t="s">
        <v>42</v>
      </c>
      <c r="V128" s="37"/>
      <c r="W128" s="167">
        <f t="shared" si="6"/>
        <v>0</v>
      </c>
      <c r="X128" s="167">
        <v>0</v>
      </c>
      <c r="Y128" s="167">
        <f t="shared" si="7"/>
        <v>0</v>
      </c>
      <c r="Z128" s="167">
        <v>0</v>
      </c>
      <c r="AA128" s="168">
        <f t="shared" si="8"/>
        <v>0</v>
      </c>
      <c r="AR128" s="19" t="s">
        <v>154</v>
      </c>
      <c r="AT128" s="19" t="s">
        <v>150</v>
      </c>
      <c r="AU128" s="19" t="s">
        <v>128</v>
      </c>
      <c r="AY128" s="19" t="s">
        <v>149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128</v>
      </c>
      <c r="BK128" s="107">
        <f t="shared" si="14"/>
        <v>0</v>
      </c>
      <c r="BL128" s="19" t="s">
        <v>154</v>
      </c>
      <c r="BM128" s="19" t="s">
        <v>162</v>
      </c>
    </row>
    <row r="129" spans="2:65" s="1" customFormat="1" ht="31.5" customHeight="1">
      <c r="B129" s="133"/>
      <c r="C129" s="162" t="s">
        <v>154</v>
      </c>
      <c r="D129" s="162" t="s">
        <v>150</v>
      </c>
      <c r="E129" s="163" t="s">
        <v>163</v>
      </c>
      <c r="F129" s="256" t="s">
        <v>164</v>
      </c>
      <c r="G129" s="256"/>
      <c r="H129" s="256"/>
      <c r="I129" s="256"/>
      <c r="J129" s="164" t="s">
        <v>165</v>
      </c>
      <c r="K129" s="165">
        <v>238</v>
      </c>
      <c r="L129" s="242">
        <v>0</v>
      </c>
      <c r="M129" s="242"/>
      <c r="N129" s="257">
        <f t="shared" si="5"/>
        <v>0</v>
      </c>
      <c r="O129" s="257"/>
      <c r="P129" s="257"/>
      <c r="Q129" s="257"/>
      <c r="R129" s="136"/>
      <c r="T129" s="166" t="s">
        <v>5</v>
      </c>
      <c r="U129" s="45" t="s">
        <v>42</v>
      </c>
      <c r="V129" s="37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9" t="s">
        <v>154</v>
      </c>
      <c r="AT129" s="19" t="s">
        <v>150</v>
      </c>
      <c r="AU129" s="19" t="s">
        <v>128</v>
      </c>
      <c r="AY129" s="19" t="s">
        <v>149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19" t="s">
        <v>128</v>
      </c>
      <c r="BK129" s="107">
        <f t="shared" si="14"/>
        <v>0</v>
      </c>
      <c r="BL129" s="19" t="s">
        <v>154</v>
      </c>
      <c r="BM129" s="19" t="s">
        <v>166</v>
      </c>
    </row>
    <row r="130" spans="2:65" s="1" customFormat="1" ht="44.25" customHeight="1">
      <c r="B130" s="133"/>
      <c r="C130" s="162" t="s">
        <v>167</v>
      </c>
      <c r="D130" s="162" t="s">
        <v>150</v>
      </c>
      <c r="E130" s="163" t="s">
        <v>168</v>
      </c>
      <c r="F130" s="256" t="s">
        <v>169</v>
      </c>
      <c r="G130" s="256"/>
      <c r="H130" s="256"/>
      <c r="I130" s="256"/>
      <c r="J130" s="164" t="s">
        <v>165</v>
      </c>
      <c r="K130" s="165">
        <v>952</v>
      </c>
      <c r="L130" s="242">
        <v>0</v>
      </c>
      <c r="M130" s="242"/>
      <c r="N130" s="257">
        <f t="shared" si="5"/>
        <v>0</v>
      </c>
      <c r="O130" s="257"/>
      <c r="P130" s="257"/>
      <c r="Q130" s="257"/>
      <c r="R130" s="136"/>
      <c r="T130" s="166" t="s">
        <v>5</v>
      </c>
      <c r="U130" s="45" t="s">
        <v>42</v>
      </c>
      <c r="V130" s="37"/>
      <c r="W130" s="167">
        <f t="shared" si="6"/>
        <v>0</v>
      </c>
      <c r="X130" s="167">
        <v>0.00179</v>
      </c>
      <c r="Y130" s="167">
        <f t="shared" si="7"/>
        <v>1.7040799999999998</v>
      </c>
      <c r="Z130" s="167">
        <v>0</v>
      </c>
      <c r="AA130" s="168">
        <f t="shared" si="8"/>
        <v>0</v>
      </c>
      <c r="AR130" s="19" t="s">
        <v>154</v>
      </c>
      <c r="AT130" s="19" t="s">
        <v>150</v>
      </c>
      <c r="AU130" s="19" t="s">
        <v>128</v>
      </c>
      <c r="AY130" s="19" t="s">
        <v>149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19" t="s">
        <v>128</v>
      </c>
      <c r="BK130" s="107">
        <f t="shared" si="14"/>
        <v>0</v>
      </c>
      <c r="BL130" s="19" t="s">
        <v>154</v>
      </c>
      <c r="BM130" s="19" t="s">
        <v>170</v>
      </c>
    </row>
    <row r="131" spans="2:65" s="1" customFormat="1" ht="31.5" customHeight="1">
      <c r="B131" s="133"/>
      <c r="C131" s="162" t="s">
        <v>171</v>
      </c>
      <c r="D131" s="162" t="s">
        <v>150</v>
      </c>
      <c r="E131" s="163" t="s">
        <v>172</v>
      </c>
      <c r="F131" s="256" t="s">
        <v>173</v>
      </c>
      <c r="G131" s="256"/>
      <c r="H131" s="256"/>
      <c r="I131" s="256"/>
      <c r="J131" s="164" t="s">
        <v>165</v>
      </c>
      <c r="K131" s="165">
        <v>238</v>
      </c>
      <c r="L131" s="242">
        <v>0</v>
      </c>
      <c r="M131" s="242"/>
      <c r="N131" s="257">
        <f t="shared" si="5"/>
        <v>0</v>
      </c>
      <c r="O131" s="257"/>
      <c r="P131" s="257"/>
      <c r="Q131" s="257"/>
      <c r="R131" s="136"/>
      <c r="T131" s="166" t="s">
        <v>5</v>
      </c>
      <c r="U131" s="45" t="s">
        <v>42</v>
      </c>
      <c r="V131" s="37"/>
      <c r="W131" s="167">
        <f t="shared" si="6"/>
        <v>0</v>
      </c>
      <c r="X131" s="167">
        <v>0.02743</v>
      </c>
      <c r="Y131" s="167">
        <f t="shared" si="7"/>
        <v>6.52834</v>
      </c>
      <c r="Z131" s="167">
        <v>0</v>
      </c>
      <c r="AA131" s="168">
        <f t="shared" si="8"/>
        <v>0</v>
      </c>
      <c r="AR131" s="19" t="s">
        <v>154</v>
      </c>
      <c r="AT131" s="19" t="s">
        <v>150</v>
      </c>
      <c r="AU131" s="19" t="s">
        <v>128</v>
      </c>
      <c r="AY131" s="19" t="s">
        <v>149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19" t="s">
        <v>128</v>
      </c>
      <c r="BK131" s="107">
        <f t="shared" si="14"/>
        <v>0</v>
      </c>
      <c r="BL131" s="19" t="s">
        <v>154</v>
      </c>
      <c r="BM131" s="19" t="s">
        <v>174</v>
      </c>
    </row>
    <row r="132" spans="2:65" s="1" customFormat="1" ht="22.5" customHeight="1">
      <c r="B132" s="133"/>
      <c r="C132" s="162" t="s">
        <v>175</v>
      </c>
      <c r="D132" s="162" t="s">
        <v>150</v>
      </c>
      <c r="E132" s="163" t="s">
        <v>176</v>
      </c>
      <c r="F132" s="256" t="s">
        <v>177</v>
      </c>
      <c r="G132" s="256"/>
      <c r="H132" s="256"/>
      <c r="I132" s="256"/>
      <c r="J132" s="164" t="s">
        <v>165</v>
      </c>
      <c r="K132" s="165">
        <v>336</v>
      </c>
      <c r="L132" s="242">
        <v>0</v>
      </c>
      <c r="M132" s="242"/>
      <c r="N132" s="257">
        <f t="shared" si="5"/>
        <v>0</v>
      </c>
      <c r="O132" s="257"/>
      <c r="P132" s="257"/>
      <c r="Q132" s="257"/>
      <c r="R132" s="136"/>
      <c r="T132" s="166" t="s">
        <v>5</v>
      </c>
      <c r="U132" s="45" t="s">
        <v>42</v>
      </c>
      <c r="V132" s="37"/>
      <c r="W132" s="167">
        <f t="shared" si="6"/>
        <v>0</v>
      </c>
      <c r="X132" s="167">
        <v>5E-05</v>
      </c>
      <c r="Y132" s="167">
        <f t="shared" si="7"/>
        <v>0.016800000000000002</v>
      </c>
      <c r="Z132" s="167">
        <v>0</v>
      </c>
      <c r="AA132" s="168">
        <f t="shared" si="8"/>
        <v>0</v>
      </c>
      <c r="AR132" s="19" t="s">
        <v>154</v>
      </c>
      <c r="AT132" s="19" t="s">
        <v>150</v>
      </c>
      <c r="AU132" s="19" t="s">
        <v>128</v>
      </c>
      <c r="AY132" s="19" t="s">
        <v>149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19" t="s">
        <v>128</v>
      </c>
      <c r="BK132" s="107">
        <f t="shared" si="14"/>
        <v>0</v>
      </c>
      <c r="BL132" s="19" t="s">
        <v>154</v>
      </c>
      <c r="BM132" s="19" t="s">
        <v>178</v>
      </c>
    </row>
    <row r="133" spans="2:65" s="1" customFormat="1" ht="31.5" customHeight="1">
      <c r="B133" s="133"/>
      <c r="C133" s="162" t="s">
        <v>179</v>
      </c>
      <c r="D133" s="162" t="s">
        <v>150</v>
      </c>
      <c r="E133" s="163" t="s">
        <v>180</v>
      </c>
      <c r="F133" s="256" t="s">
        <v>181</v>
      </c>
      <c r="G133" s="256"/>
      <c r="H133" s="256"/>
      <c r="I133" s="256"/>
      <c r="J133" s="164" t="s">
        <v>165</v>
      </c>
      <c r="K133" s="165">
        <v>336</v>
      </c>
      <c r="L133" s="242">
        <v>0</v>
      </c>
      <c r="M133" s="242"/>
      <c r="N133" s="257">
        <f t="shared" si="5"/>
        <v>0</v>
      </c>
      <c r="O133" s="257"/>
      <c r="P133" s="257"/>
      <c r="Q133" s="257"/>
      <c r="R133" s="136"/>
      <c r="T133" s="166" t="s">
        <v>5</v>
      </c>
      <c r="U133" s="45" t="s">
        <v>42</v>
      </c>
      <c r="V133" s="37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9" t="s">
        <v>154</v>
      </c>
      <c r="AT133" s="19" t="s">
        <v>150</v>
      </c>
      <c r="AU133" s="19" t="s">
        <v>128</v>
      </c>
      <c r="AY133" s="19" t="s">
        <v>149</v>
      </c>
      <c r="BE133" s="107">
        <f t="shared" si="9"/>
        <v>0</v>
      </c>
      <c r="BF133" s="107">
        <f t="shared" si="10"/>
        <v>0</v>
      </c>
      <c r="BG133" s="107">
        <f t="shared" si="11"/>
        <v>0</v>
      </c>
      <c r="BH133" s="107">
        <f t="shared" si="12"/>
        <v>0</v>
      </c>
      <c r="BI133" s="107">
        <f t="shared" si="13"/>
        <v>0</v>
      </c>
      <c r="BJ133" s="19" t="s">
        <v>128</v>
      </c>
      <c r="BK133" s="107">
        <f t="shared" si="14"/>
        <v>0</v>
      </c>
      <c r="BL133" s="19" t="s">
        <v>154</v>
      </c>
      <c r="BM133" s="19" t="s">
        <v>182</v>
      </c>
    </row>
    <row r="134" spans="2:65" s="1" customFormat="1" ht="31.5" customHeight="1">
      <c r="B134" s="133"/>
      <c r="C134" s="162" t="s">
        <v>183</v>
      </c>
      <c r="D134" s="162" t="s">
        <v>150</v>
      </c>
      <c r="E134" s="163" t="s">
        <v>184</v>
      </c>
      <c r="F134" s="256" t="s">
        <v>185</v>
      </c>
      <c r="G134" s="256"/>
      <c r="H134" s="256"/>
      <c r="I134" s="256"/>
      <c r="J134" s="164" t="s">
        <v>186</v>
      </c>
      <c r="K134" s="165">
        <v>15</v>
      </c>
      <c r="L134" s="242">
        <v>0</v>
      </c>
      <c r="M134" s="242"/>
      <c r="N134" s="257">
        <f t="shared" si="5"/>
        <v>0</v>
      </c>
      <c r="O134" s="257"/>
      <c r="P134" s="257"/>
      <c r="Q134" s="257"/>
      <c r="R134" s="136"/>
      <c r="T134" s="166" t="s">
        <v>5</v>
      </c>
      <c r="U134" s="45" t="s">
        <v>42</v>
      </c>
      <c r="V134" s="37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9" t="s">
        <v>154</v>
      </c>
      <c r="AT134" s="19" t="s">
        <v>150</v>
      </c>
      <c r="AU134" s="19" t="s">
        <v>128</v>
      </c>
      <c r="AY134" s="19" t="s">
        <v>149</v>
      </c>
      <c r="BE134" s="107">
        <f t="shared" si="9"/>
        <v>0</v>
      </c>
      <c r="BF134" s="107">
        <f t="shared" si="10"/>
        <v>0</v>
      </c>
      <c r="BG134" s="107">
        <f t="shared" si="11"/>
        <v>0</v>
      </c>
      <c r="BH134" s="107">
        <f t="shared" si="12"/>
        <v>0</v>
      </c>
      <c r="BI134" s="107">
        <f t="shared" si="13"/>
        <v>0</v>
      </c>
      <c r="BJ134" s="19" t="s">
        <v>128</v>
      </c>
      <c r="BK134" s="107">
        <f t="shared" si="14"/>
        <v>0</v>
      </c>
      <c r="BL134" s="19" t="s">
        <v>154</v>
      </c>
      <c r="BM134" s="19" t="s">
        <v>187</v>
      </c>
    </row>
    <row r="135" spans="2:65" s="1" customFormat="1" ht="31.5" customHeight="1">
      <c r="B135" s="133"/>
      <c r="C135" s="162" t="s">
        <v>188</v>
      </c>
      <c r="D135" s="162" t="s">
        <v>150</v>
      </c>
      <c r="E135" s="163" t="s">
        <v>189</v>
      </c>
      <c r="F135" s="256" t="s">
        <v>190</v>
      </c>
      <c r="G135" s="256"/>
      <c r="H135" s="256"/>
      <c r="I135" s="256"/>
      <c r="J135" s="164" t="s">
        <v>191</v>
      </c>
      <c r="K135" s="165">
        <v>24.31</v>
      </c>
      <c r="L135" s="242">
        <v>0</v>
      </c>
      <c r="M135" s="242"/>
      <c r="N135" s="257">
        <f t="shared" si="5"/>
        <v>0</v>
      </c>
      <c r="O135" s="257"/>
      <c r="P135" s="257"/>
      <c r="Q135" s="257"/>
      <c r="R135" s="136"/>
      <c r="T135" s="166" t="s">
        <v>5</v>
      </c>
      <c r="U135" s="45" t="s">
        <v>42</v>
      </c>
      <c r="V135" s="37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9" t="s">
        <v>154</v>
      </c>
      <c r="AT135" s="19" t="s">
        <v>150</v>
      </c>
      <c r="AU135" s="19" t="s">
        <v>128</v>
      </c>
      <c r="AY135" s="19" t="s">
        <v>149</v>
      </c>
      <c r="BE135" s="107">
        <f t="shared" si="9"/>
        <v>0</v>
      </c>
      <c r="BF135" s="107">
        <f t="shared" si="10"/>
        <v>0</v>
      </c>
      <c r="BG135" s="107">
        <f t="shared" si="11"/>
        <v>0</v>
      </c>
      <c r="BH135" s="107">
        <f t="shared" si="12"/>
        <v>0</v>
      </c>
      <c r="BI135" s="107">
        <f t="shared" si="13"/>
        <v>0</v>
      </c>
      <c r="BJ135" s="19" t="s">
        <v>128</v>
      </c>
      <c r="BK135" s="107">
        <f t="shared" si="14"/>
        <v>0</v>
      </c>
      <c r="BL135" s="19" t="s">
        <v>154</v>
      </c>
      <c r="BM135" s="19" t="s">
        <v>192</v>
      </c>
    </row>
    <row r="136" spans="2:63" s="9" customFormat="1" ht="36.75" customHeight="1">
      <c r="B136" s="151"/>
      <c r="C136" s="152"/>
      <c r="D136" s="153" t="s">
        <v>119</v>
      </c>
      <c r="E136" s="153"/>
      <c r="F136" s="153"/>
      <c r="G136" s="153"/>
      <c r="H136" s="153"/>
      <c r="I136" s="153"/>
      <c r="J136" s="153"/>
      <c r="K136" s="153"/>
      <c r="L136" s="153"/>
      <c r="M136" s="153"/>
      <c r="N136" s="250">
        <f>BK136</f>
        <v>0</v>
      </c>
      <c r="O136" s="251"/>
      <c r="P136" s="251"/>
      <c r="Q136" s="251"/>
      <c r="R136" s="154"/>
      <c r="T136" s="155"/>
      <c r="U136" s="152"/>
      <c r="V136" s="152"/>
      <c r="W136" s="156">
        <f>W137+W147</f>
        <v>0</v>
      </c>
      <c r="X136" s="152"/>
      <c r="Y136" s="156">
        <f>Y137+Y147</f>
        <v>0.48975</v>
      </c>
      <c r="Z136" s="152"/>
      <c r="AA136" s="157">
        <f>AA137+AA147</f>
        <v>0.001</v>
      </c>
      <c r="AR136" s="158" t="s">
        <v>128</v>
      </c>
      <c r="AT136" s="159" t="s">
        <v>74</v>
      </c>
      <c r="AU136" s="159" t="s">
        <v>75</v>
      </c>
      <c r="AY136" s="158" t="s">
        <v>149</v>
      </c>
      <c r="BK136" s="160">
        <f>BK137+BK147</f>
        <v>0</v>
      </c>
    </row>
    <row r="137" spans="2:63" s="9" customFormat="1" ht="19.5" customHeight="1">
      <c r="B137" s="151"/>
      <c r="C137" s="152"/>
      <c r="D137" s="161" t="s">
        <v>120</v>
      </c>
      <c r="E137" s="161"/>
      <c r="F137" s="161"/>
      <c r="G137" s="161"/>
      <c r="H137" s="161"/>
      <c r="I137" s="161"/>
      <c r="J137" s="161"/>
      <c r="K137" s="161"/>
      <c r="L137" s="161"/>
      <c r="M137" s="161"/>
      <c r="N137" s="248">
        <f>BK137</f>
        <v>0</v>
      </c>
      <c r="O137" s="249"/>
      <c r="P137" s="249"/>
      <c r="Q137" s="249"/>
      <c r="R137" s="154"/>
      <c r="T137" s="155"/>
      <c r="U137" s="152"/>
      <c r="V137" s="152"/>
      <c r="W137" s="156">
        <f>SUM(W138:W146)</f>
        <v>0</v>
      </c>
      <c r="X137" s="152"/>
      <c r="Y137" s="156">
        <f>SUM(Y138:Y146)</f>
        <v>0.34355</v>
      </c>
      <c r="Z137" s="152"/>
      <c r="AA137" s="157">
        <f>SUM(AA138:AA146)</f>
        <v>0.001</v>
      </c>
      <c r="AR137" s="158" t="s">
        <v>128</v>
      </c>
      <c r="AT137" s="159" t="s">
        <v>74</v>
      </c>
      <c r="AU137" s="159" t="s">
        <v>83</v>
      </c>
      <c r="AY137" s="158" t="s">
        <v>149</v>
      </c>
      <c r="BK137" s="160">
        <f>SUM(BK138:BK146)</f>
        <v>0</v>
      </c>
    </row>
    <row r="138" spans="2:65" s="1" customFormat="1" ht="44.25" customHeight="1">
      <c r="B138" s="133"/>
      <c r="C138" s="162" t="s">
        <v>193</v>
      </c>
      <c r="D138" s="162" t="s">
        <v>150</v>
      </c>
      <c r="E138" s="163" t="s">
        <v>194</v>
      </c>
      <c r="F138" s="256" t="s">
        <v>195</v>
      </c>
      <c r="G138" s="256"/>
      <c r="H138" s="256"/>
      <c r="I138" s="256"/>
      <c r="J138" s="164" t="s">
        <v>196</v>
      </c>
      <c r="K138" s="165">
        <v>1</v>
      </c>
      <c r="L138" s="242">
        <v>0</v>
      </c>
      <c r="M138" s="242"/>
      <c r="N138" s="257">
        <f aca="true" t="shared" si="15" ref="N138:N146">ROUND(L138*K138,2)</f>
        <v>0</v>
      </c>
      <c r="O138" s="257"/>
      <c r="P138" s="257"/>
      <c r="Q138" s="257"/>
      <c r="R138" s="136"/>
      <c r="T138" s="166" t="s">
        <v>5</v>
      </c>
      <c r="U138" s="45" t="s">
        <v>42</v>
      </c>
      <c r="V138" s="37"/>
      <c r="W138" s="167">
        <f aca="true" t="shared" si="16" ref="W138:W146">V138*K138</f>
        <v>0</v>
      </c>
      <c r="X138" s="167">
        <v>0</v>
      </c>
      <c r="Y138" s="167">
        <f aca="true" t="shared" si="17" ref="Y138:Y146">X138*K138</f>
        <v>0</v>
      </c>
      <c r="Z138" s="167">
        <v>0</v>
      </c>
      <c r="AA138" s="168">
        <f aca="true" t="shared" si="18" ref="AA138:AA146">Z138*K138</f>
        <v>0</v>
      </c>
      <c r="AR138" s="19" t="s">
        <v>197</v>
      </c>
      <c r="AT138" s="19" t="s">
        <v>150</v>
      </c>
      <c r="AU138" s="19" t="s">
        <v>128</v>
      </c>
      <c r="AY138" s="19" t="s">
        <v>149</v>
      </c>
      <c r="BE138" s="107">
        <f aca="true" t="shared" si="19" ref="BE138:BE146">IF(U138="základná",N138,0)</f>
        <v>0</v>
      </c>
      <c r="BF138" s="107">
        <f aca="true" t="shared" si="20" ref="BF138:BF146">IF(U138="znížená",N138,0)</f>
        <v>0</v>
      </c>
      <c r="BG138" s="107">
        <f aca="true" t="shared" si="21" ref="BG138:BG146">IF(U138="zákl. prenesená",N138,0)</f>
        <v>0</v>
      </c>
      <c r="BH138" s="107">
        <f aca="true" t="shared" si="22" ref="BH138:BH146">IF(U138="zníž. prenesená",N138,0)</f>
        <v>0</v>
      </c>
      <c r="BI138" s="107">
        <f aca="true" t="shared" si="23" ref="BI138:BI146">IF(U138="nulová",N138,0)</f>
        <v>0</v>
      </c>
      <c r="BJ138" s="19" t="s">
        <v>128</v>
      </c>
      <c r="BK138" s="107">
        <f aca="true" t="shared" si="24" ref="BK138:BK146">ROUND(L138*K138,2)</f>
        <v>0</v>
      </c>
      <c r="BL138" s="19" t="s">
        <v>197</v>
      </c>
      <c r="BM138" s="19" t="s">
        <v>198</v>
      </c>
    </row>
    <row r="139" spans="2:65" s="1" customFormat="1" ht="31.5" customHeight="1">
      <c r="B139" s="133"/>
      <c r="C139" s="162" t="s">
        <v>199</v>
      </c>
      <c r="D139" s="162" t="s">
        <v>150</v>
      </c>
      <c r="E139" s="163" t="s">
        <v>200</v>
      </c>
      <c r="F139" s="256" t="s">
        <v>201</v>
      </c>
      <c r="G139" s="256"/>
      <c r="H139" s="256"/>
      <c r="I139" s="256"/>
      <c r="J139" s="164" t="s">
        <v>196</v>
      </c>
      <c r="K139" s="165">
        <v>1</v>
      </c>
      <c r="L139" s="242">
        <v>0</v>
      </c>
      <c r="M139" s="242"/>
      <c r="N139" s="257">
        <f t="shared" si="15"/>
        <v>0</v>
      </c>
      <c r="O139" s="257"/>
      <c r="P139" s="257"/>
      <c r="Q139" s="257"/>
      <c r="R139" s="136"/>
      <c r="T139" s="166" t="s">
        <v>5</v>
      </c>
      <c r="U139" s="45" t="s">
        <v>42</v>
      </c>
      <c r="V139" s="37"/>
      <c r="W139" s="167">
        <f t="shared" si="16"/>
        <v>0</v>
      </c>
      <c r="X139" s="167">
        <v>0</v>
      </c>
      <c r="Y139" s="167">
        <f t="shared" si="17"/>
        <v>0</v>
      </c>
      <c r="Z139" s="167">
        <v>0</v>
      </c>
      <c r="AA139" s="168">
        <f t="shared" si="18"/>
        <v>0</v>
      </c>
      <c r="AR139" s="19" t="s">
        <v>197</v>
      </c>
      <c r="AT139" s="19" t="s">
        <v>150</v>
      </c>
      <c r="AU139" s="19" t="s">
        <v>128</v>
      </c>
      <c r="AY139" s="19" t="s">
        <v>149</v>
      </c>
      <c r="BE139" s="107">
        <f t="shared" si="19"/>
        <v>0</v>
      </c>
      <c r="BF139" s="107">
        <f t="shared" si="20"/>
        <v>0</v>
      </c>
      <c r="BG139" s="107">
        <f t="shared" si="21"/>
        <v>0</v>
      </c>
      <c r="BH139" s="107">
        <f t="shared" si="22"/>
        <v>0</v>
      </c>
      <c r="BI139" s="107">
        <f t="shared" si="23"/>
        <v>0</v>
      </c>
      <c r="BJ139" s="19" t="s">
        <v>128</v>
      </c>
      <c r="BK139" s="107">
        <f t="shared" si="24"/>
        <v>0</v>
      </c>
      <c r="BL139" s="19" t="s">
        <v>197</v>
      </c>
      <c r="BM139" s="19" t="s">
        <v>202</v>
      </c>
    </row>
    <row r="140" spans="2:65" s="1" customFormat="1" ht="31.5" customHeight="1">
      <c r="B140" s="133"/>
      <c r="C140" s="169" t="s">
        <v>203</v>
      </c>
      <c r="D140" s="169" t="s">
        <v>204</v>
      </c>
      <c r="E140" s="170" t="s">
        <v>205</v>
      </c>
      <c r="F140" s="258" t="s">
        <v>206</v>
      </c>
      <c r="G140" s="258"/>
      <c r="H140" s="258"/>
      <c r="I140" s="258"/>
      <c r="J140" s="171" t="s">
        <v>207</v>
      </c>
      <c r="K140" s="172">
        <v>2500</v>
      </c>
      <c r="L140" s="259">
        <v>0</v>
      </c>
      <c r="M140" s="259"/>
      <c r="N140" s="260">
        <f t="shared" si="15"/>
        <v>0</v>
      </c>
      <c r="O140" s="257"/>
      <c r="P140" s="257"/>
      <c r="Q140" s="257"/>
      <c r="R140" s="136"/>
      <c r="T140" s="166" t="s">
        <v>5</v>
      </c>
      <c r="U140" s="45" t="s">
        <v>42</v>
      </c>
      <c r="V140" s="37"/>
      <c r="W140" s="167">
        <f t="shared" si="16"/>
        <v>0</v>
      </c>
      <c r="X140" s="167">
        <v>0.0001</v>
      </c>
      <c r="Y140" s="167">
        <f t="shared" si="17"/>
        <v>0.25</v>
      </c>
      <c r="Z140" s="167">
        <v>0</v>
      </c>
      <c r="AA140" s="168">
        <f t="shared" si="18"/>
        <v>0</v>
      </c>
      <c r="AR140" s="19" t="s">
        <v>208</v>
      </c>
      <c r="AT140" s="19" t="s">
        <v>204</v>
      </c>
      <c r="AU140" s="19" t="s">
        <v>128</v>
      </c>
      <c r="AY140" s="19" t="s">
        <v>149</v>
      </c>
      <c r="BE140" s="107">
        <f t="shared" si="19"/>
        <v>0</v>
      </c>
      <c r="BF140" s="107">
        <f t="shared" si="20"/>
        <v>0</v>
      </c>
      <c r="BG140" s="107">
        <f t="shared" si="21"/>
        <v>0</v>
      </c>
      <c r="BH140" s="107">
        <f t="shared" si="22"/>
        <v>0</v>
      </c>
      <c r="BI140" s="107">
        <f t="shared" si="23"/>
        <v>0</v>
      </c>
      <c r="BJ140" s="19" t="s">
        <v>128</v>
      </c>
      <c r="BK140" s="107">
        <f t="shared" si="24"/>
        <v>0</v>
      </c>
      <c r="BL140" s="19" t="s">
        <v>197</v>
      </c>
      <c r="BM140" s="19" t="s">
        <v>209</v>
      </c>
    </row>
    <row r="141" spans="2:65" s="1" customFormat="1" ht="22.5" customHeight="1">
      <c r="B141" s="133"/>
      <c r="C141" s="162" t="s">
        <v>210</v>
      </c>
      <c r="D141" s="162" t="s">
        <v>150</v>
      </c>
      <c r="E141" s="163" t="s">
        <v>211</v>
      </c>
      <c r="F141" s="256" t="s">
        <v>212</v>
      </c>
      <c r="G141" s="256"/>
      <c r="H141" s="256"/>
      <c r="I141" s="256"/>
      <c r="J141" s="164" t="s">
        <v>213</v>
      </c>
      <c r="K141" s="165">
        <v>4</v>
      </c>
      <c r="L141" s="242">
        <v>0</v>
      </c>
      <c r="M141" s="242"/>
      <c r="N141" s="257">
        <f t="shared" si="15"/>
        <v>0</v>
      </c>
      <c r="O141" s="257"/>
      <c r="P141" s="257"/>
      <c r="Q141" s="257"/>
      <c r="R141" s="136"/>
      <c r="T141" s="166" t="s">
        <v>5</v>
      </c>
      <c r="U141" s="45" t="s">
        <v>42</v>
      </c>
      <c r="V141" s="37"/>
      <c r="W141" s="167">
        <f t="shared" si="16"/>
        <v>0</v>
      </c>
      <c r="X141" s="167">
        <v>0</v>
      </c>
      <c r="Y141" s="167">
        <f t="shared" si="17"/>
        <v>0</v>
      </c>
      <c r="Z141" s="167">
        <v>0</v>
      </c>
      <c r="AA141" s="168">
        <f t="shared" si="18"/>
        <v>0</v>
      </c>
      <c r="AR141" s="19" t="s">
        <v>197</v>
      </c>
      <c r="AT141" s="19" t="s">
        <v>150</v>
      </c>
      <c r="AU141" s="19" t="s">
        <v>128</v>
      </c>
      <c r="AY141" s="19" t="s">
        <v>149</v>
      </c>
      <c r="BE141" s="107">
        <f t="shared" si="19"/>
        <v>0</v>
      </c>
      <c r="BF141" s="107">
        <f t="shared" si="20"/>
        <v>0</v>
      </c>
      <c r="BG141" s="107">
        <f t="shared" si="21"/>
        <v>0</v>
      </c>
      <c r="BH141" s="107">
        <f t="shared" si="22"/>
        <v>0</v>
      </c>
      <c r="BI141" s="107">
        <f t="shared" si="23"/>
        <v>0</v>
      </c>
      <c r="BJ141" s="19" t="s">
        <v>128</v>
      </c>
      <c r="BK141" s="107">
        <f t="shared" si="24"/>
        <v>0</v>
      </c>
      <c r="BL141" s="19" t="s">
        <v>197</v>
      </c>
      <c r="BM141" s="19" t="s">
        <v>214</v>
      </c>
    </row>
    <row r="142" spans="2:65" s="1" customFormat="1" ht="22.5" customHeight="1">
      <c r="B142" s="133"/>
      <c r="C142" s="169" t="s">
        <v>215</v>
      </c>
      <c r="D142" s="169" t="s">
        <v>204</v>
      </c>
      <c r="E142" s="170" t="s">
        <v>216</v>
      </c>
      <c r="F142" s="258" t="s">
        <v>217</v>
      </c>
      <c r="G142" s="258"/>
      <c r="H142" s="258"/>
      <c r="I142" s="258"/>
      <c r="J142" s="171" t="s">
        <v>213</v>
      </c>
      <c r="K142" s="172">
        <v>4</v>
      </c>
      <c r="L142" s="259">
        <v>0</v>
      </c>
      <c r="M142" s="259"/>
      <c r="N142" s="260">
        <f t="shared" si="15"/>
        <v>0</v>
      </c>
      <c r="O142" s="257"/>
      <c r="P142" s="257"/>
      <c r="Q142" s="257"/>
      <c r="R142" s="136"/>
      <c r="T142" s="166" t="s">
        <v>5</v>
      </c>
      <c r="U142" s="45" t="s">
        <v>42</v>
      </c>
      <c r="V142" s="37"/>
      <c r="W142" s="167">
        <f t="shared" si="16"/>
        <v>0</v>
      </c>
      <c r="X142" s="167">
        <v>0.02</v>
      </c>
      <c r="Y142" s="167">
        <f t="shared" si="17"/>
        <v>0.08</v>
      </c>
      <c r="Z142" s="167">
        <v>0</v>
      </c>
      <c r="AA142" s="168">
        <f t="shared" si="18"/>
        <v>0</v>
      </c>
      <c r="AR142" s="19" t="s">
        <v>208</v>
      </c>
      <c r="AT142" s="19" t="s">
        <v>204</v>
      </c>
      <c r="AU142" s="19" t="s">
        <v>128</v>
      </c>
      <c r="AY142" s="19" t="s">
        <v>149</v>
      </c>
      <c r="BE142" s="107">
        <f t="shared" si="19"/>
        <v>0</v>
      </c>
      <c r="BF142" s="107">
        <f t="shared" si="20"/>
        <v>0</v>
      </c>
      <c r="BG142" s="107">
        <f t="shared" si="21"/>
        <v>0</v>
      </c>
      <c r="BH142" s="107">
        <f t="shared" si="22"/>
        <v>0</v>
      </c>
      <c r="BI142" s="107">
        <f t="shared" si="23"/>
        <v>0</v>
      </c>
      <c r="BJ142" s="19" t="s">
        <v>128</v>
      </c>
      <c r="BK142" s="107">
        <f t="shared" si="24"/>
        <v>0</v>
      </c>
      <c r="BL142" s="19" t="s">
        <v>197</v>
      </c>
      <c r="BM142" s="19" t="s">
        <v>218</v>
      </c>
    </row>
    <row r="143" spans="2:65" s="1" customFormat="1" ht="31.5" customHeight="1">
      <c r="B143" s="133"/>
      <c r="C143" s="162" t="s">
        <v>197</v>
      </c>
      <c r="D143" s="162" t="s">
        <v>150</v>
      </c>
      <c r="E143" s="163" t="s">
        <v>219</v>
      </c>
      <c r="F143" s="256" t="s">
        <v>220</v>
      </c>
      <c r="G143" s="256"/>
      <c r="H143" s="256"/>
      <c r="I143" s="256"/>
      <c r="J143" s="164" t="s">
        <v>213</v>
      </c>
      <c r="K143" s="165">
        <v>5</v>
      </c>
      <c r="L143" s="242">
        <v>0</v>
      </c>
      <c r="M143" s="242"/>
      <c r="N143" s="257">
        <f t="shared" si="15"/>
        <v>0</v>
      </c>
      <c r="O143" s="257"/>
      <c r="P143" s="257"/>
      <c r="Q143" s="257"/>
      <c r="R143" s="136"/>
      <c r="T143" s="166" t="s">
        <v>5</v>
      </c>
      <c r="U143" s="45" t="s">
        <v>42</v>
      </c>
      <c r="V143" s="37"/>
      <c r="W143" s="167">
        <f t="shared" si="16"/>
        <v>0</v>
      </c>
      <c r="X143" s="167">
        <v>0</v>
      </c>
      <c r="Y143" s="167">
        <f t="shared" si="17"/>
        <v>0</v>
      </c>
      <c r="Z143" s="167">
        <v>0</v>
      </c>
      <c r="AA143" s="168">
        <f t="shared" si="18"/>
        <v>0</v>
      </c>
      <c r="AR143" s="19" t="s">
        <v>197</v>
      </c>
      <c r="AT143" s="19" t="s">
        <v>150</v>
      </c>
      <c r="AU143" s="19" t="s">
        <v>128</v>
      </c>
      <c r="AY143" s="19" t="s">
        <v>149</v>
      </c>
      <c r="BE143" s="107">
        <f t="shared" si="19"/>
        <v>0</v>
      </c>
      <c r="BF143" s="107">
        <f t="shared" si="20"/>
        <v>0</v>
      </c>
      <c r="BG143" s="107">
        <f t="shared" si="21"/>
        <v>0</v>
      </c>
      <c r="BH143" s="107">
        <f t="shared" si="22"/>
        <v>0</v>
      </c>
      <c r="BI143" s="107">
        <f t="shared" si="23"/>
        <v>0</v>
      </c>
      <c r="BJ143" s="19" t="s">
        <v>128</v>
      </c>
      <c r="BK143" s="107">
        <f t="shared" si="24"/>
        <v>0</v>
      </c>
      <c r="BL143" s="19" t="s">
        <v>197</v>
      </c>
      <c r="BM143" s="19" t="s">
        <v>221</v>
      </c>
    </row>
    <row r="144" spans="2:65" s="1" customFormat="1" ht="22.5" customHeight="1">
      <c r="B144" s="133"/>
      <c r="C144" s="169" t="s">
        <v>222</v>
      </c>
      <c r="D144" s="169" t="s">
        <v>204</v>
      </c>
      <c r="E144" s="170" t="s">
        <v>223</v>
      </c>
      <c r="F144" s="258" t="s">
        <v>224</v>
      </c>
      <c r="G144" s="258"/>
      <c r="H144" s="258"/>
      <c r="I144" s="258"/>
      <c r="J144" s="171" t="s">
        <v>213</v>
      </c>
      <c r="K144" s="172">
        <v>5</v>
      </c>
      <c r="L144" s="259">
        <v>0</v>
      </c>
      <c r="M144" s="259"/>
      <c r="N144" s="260">
        <f t="shared" si="15"/>
        <v>0</v>
      </c>
      <c r="O144" s="257"/>
      <c r="P144" s="257"/>
      <c r="Q144" s="257"/>
      <c r="R144" s="136"/>
      <c r="T144" s="166" t="s">
        <v>5</v>
      </c>
      <c r="U144" s="45" t="s">
        <v>42</v>
      </c>
      <c r="V144" s="37"/>
      <c r="W144" s="167">
        <f t="shared" si="16"/>
        <v>0</v>
      </c>
      <c r="X144" s="167">
        <v>0.0027</v>
      </c>
      <c r="Y144" s="167">
        <f t="shared" si="17"/>
        <v>0.013500000000000002</v>
      </c>
      <c r="Z144" s="167">
        <v>0</v>
      </c>
      <c r="AA144" s="168">
        <f t="shared" si="18"/>
        <v>0</v>
      </c>
      <c r="AR144" s="19" t="s">
        <v>208</v>
      </c>
      <c r="AT144" s="19" t="s">
        <v>204</v>
      </c>
      <c r="AU144" s="19" t="s">
        <v>128</v>
      </c>
      <c r="AY144" s="19" t="s">
        <v>149</v>
      </c>
      <c r="BE144" s="107">
        <f t="shared" si="19"/>
        <v>0</v>
      </c>
      <c r="BF144" s="107">
        <f t="shared" si="20"/>
        <v>0</v>
      </c>
      <c r="BG144" s="107">
        <f t="shared" si="21"/>
        <v>0</v>
      </c>
      <c r="BH144" s="107">
        <f t="shared" si="22"/>
        <v>0</v>
      </c>
      <c r="BI144" s="107">
        <f t="shared" si="23"/>
        <v>0</v>
      </c>
      <c r="BJ144" s="19" t="s">
        <v>128</v>
      </c>
      <c r="BK144" s="107">
        <f t="shared" si="24"/>
        <v>0</v>
      </c>
      <c r="BL144" s="19" t="s">
        <v>197</v>
      </c>
      <c r="BM144" s="19" t="s">
        <v>225</v>
      </c>
    </row>
    <row r="145" spans="2:65" s="1" customFormat="1" ht="22.5" customHeight="1">
      <c r="B145" s="133"/>
      <c r="C145" s="162" t="s">
        <v>226</v>
      </c>
      <c r="D145" s="162" t="s">
        <v>150</v>
      </c>
      <c r="E145" s="163" t="s">
        <v>227</v>
      </c>
      <c r="F145" s="256" t="s">
        <v>228</v>
      </c>
      <c r="G145" s="256"/>
      <c r="H145" s="256"/>
      <c r="I145" s="256"/>
      <c r="J145" s="164" t="s">
        <v>196</v>
      </c>
      <c r="K145" s="165">
        <v>1</v>
      </c>
      <c r="L145" s="242">
        <v>0</v>
      </c>
      <c r="M145" s="242"/>
      <c r="N145" s="257">
        <f t="shared" si="15"/>
        <v>0</v>
      </c>
      <c r="O145" s="257"/>
      <c r="P145" s="257"/>
      <c r="Q145" s="257"/>
      <c r="R145" s="136"/>
      <c r="T145" s="166" t="s">
        <v>5</v>
      </c>
      <c r="U145" s="45" t="s">
        <v>42</v>
      </c>
      <c r="V145" s="37"/>
      <c r="W145" s="167">
        <f t="shared" si="16"/>
        <v>0</v>
      </c>
      <c r="X145" s="167">
        <v>5E-05</v>
      </c>
      <c r="Y145" s="167">
        <f t="shared" si="17"/>
        <v>5E-05</v>
      </c>
      <c r="Z145" s="167">
        <v>0.001</v>
      </c>
      <c r="AA145" s="168">
        <f t="shared" si="18"/>
        <v>0.001</v>
      </c>
      <c r="AR145" s="19" t="s">
        <v>197</v>
      </c>
      <c r="AT145" s="19" t="s">
        <v>150</v>
      </c>
      <c r="AU145" s="19" t="s">
        <v>128</v>
      </c>
      <c r="AY145" s="19" t="s">
        <v>149</v>
      </c>
      <c r="BE145" s="107">
        <f t="shared" si="19"/>
        <v>0</v>
      </c>
      <c r="BF145" s="107">
        <f t="shared" si="20"/>
        <v>0</v>
      </c>
      <c r="BG145" s="107">
        <f t="shared" si="21"/>
        <v>0</v>
      </c>
      <c r="BH145" s="107">
        <f t="shared" si="22"/>
        <v>0</v>
      </c>
      <c r="BI145" s="107">
        <f t="shared" si="23"/>
        <v>0</v>
      </c>
      <c r="BJ145" s="19" t="s">
        <v>128</v>
      </c>
      <c r="BK145" s="107">
        <f t="shared" si="24"/>
        <v>0</v>
      </c>
      <c r="BL145" s="19" t="s">
        <v>197</v>
      </c>
      <c r="BM145" s="19" t="s">
        <v>229</v>
      </c>
    </row>
    <row r="146" spans="2:65" s="1" customFormat="1" ht="31.5" customHeight="1">
      <c r="B146" s="133"/>
      <c r="C146" s="162" t="s">
        <v>230</v>
      </c>
      <c r="D146" s="162" t="s">
        <v>150</v>
      </c>
      <c r="E146" s="163" t="s">
        <v>231</v>
      </c>
      <c r="F146" s="256" t="s">
        <v>232</v>
      </c>
      <c r="G146" s="256"/>
      <c r="H146" s="256"/>
      <c r="I146" s="256"/>
      <c r="J146" s="164" t="s">
        <v>191</v>
      </c>
      <c r="K146" s="165">
        <v>2.924</v>
      </c>
      <c r="L146" s="242">
        <v>0</v>
      </c>
      <c r="M146" s="242"/>
      <c r="N146" s="257">
        <f t="shared" si="15"/>
        <v>0</v>
      </c>
      <c r="O146" s="257"/>
      <c r="P146" s="257"/>
      <c r="Q146" s="257"/>
      <c r="R146" s="136"/>
      <c r="T146" s="166" t="s">
        <v>5</v>
      </c>
      <c r="U146" s="45" t="s">
        <v>42</v>
      </c>
      <c r="V146" s="37"/>
      <c r="W146" s="167">
        <f t="shared" si="16"/>
        <v>0</v>
      </c>
      <c r="X146" s="167">
        <v>0</v>
      </c>
      <c r="Y146" s="167">
        <f t="shared" si="17"/>
        <v>0</v>
      </c>
      <c r="Z146" s="167">
        <v>0</v>
      </c>
      <c r="AA146" s="168">
        <f t="shared" si="18"/>
        <v>0</v>
      </c>
      <c r="AR146" s="19" t="s">
        <v>197</v>
      </c>
      <c r="AT146" s="19" t="s">
        <v>150</v>
      </c>
      <c r="AU146" s="19" t="s">
        <v>128</v>
      </c>
      <c r="AY146" s="19" t="s">
        <v>149</v>
      </c>
      <c r="BE146" s="107">
        <f t="shared" si="19"/>
        <v>0</v>
      </c>
      <c r="BF146" s="107">
        <f t="shared" si="20"/>
        <v>0</v>
      </c>
      <c r="BG146" s="107">
        <f t="shared" si="21"/>
        <v>0</v>
      </c>
      <c r="BH146" s="107">
        <f t="shared" si="22"/>
        <v>0</v>
      </c>
      <c r="BI146" s="107">
        <f t="shared" si="23"/>
        <v>0</v>
      </c>
      <c r="BJ146" s="19" t="s">
        <v>128</v>
      </c>
      <c r="BK146" s="107">
        <f t="shared" si="24"/>
        <v>0</v>
      </c>
      <c r="BL146" s="19" t="s">
        <v>197</v>
      </c>
      <c r="BM146" s="19" t="s">
        <v>233</v>
      </c>
    </row>
    <row r="147" spans="2:63" s="9" customFormat="1" ht="29.25" customHeight="1">
      <c r="B147" s="151"/>
      <c r="C147" s="152"/>
      <c r="D147" s="161" t="s">
        <v>121</v>
      </c>
      <c r="E147" s="161"/>
      <c r="F147" s="161"/>
      <c r="G147" s="161"/>
      <c r="H147" s="161"/>
      <c r="I147" s="161"/>
      <c r="J147" s="161"/>
      <c r="K147" s="161"/>
      <c r="L147" s="161"/>
      <c r="M147" s="161"/>
      <c r="N147" s="252">
        <f>BK147</f>
        <v>0</v>
      </c>
      <c r="O147" s="253"/>
      <c r="P147" s="253"/>
      <c r="Q147" s="253"/>
      <c r="R147" s="154"/>
      <c r="T147" s="155"/>
      <c r="U147" s="152"/>
      <c r="V147" s="152"/>
      <c r="W147" s="156">
        <f>SUM(W148:W159)</f>
        <v>0</v>
      </c>
      <c r="X147" s="152"/>
      <c r="Y147" s="156">
        <f>SUM(Y148:Y159)</f>
        <v>0.1462</v>
      </c>
      <c r="Z147" s="152"/>
      <c r="AA147" s="157">
        <f>SUM(AA148:AA159)</f>
        <v>0</v>
      </c>
      <c r="AR147" s="158" t="s">
        <v>128</v>
      </c>
      <c r="AT147" s="159" t="s">
        <v>74</v>
      </c>
      <c r="AU147" s="159" t="s">
        <v>83</v>
      </c>
      <c r="AY147" s="158" t="s">
        <v>149</v>
      </c>
      <c r="BK147" s="160">
        <f>SUM(BK148:BK159)</f>
        <v>0</v>
      </c>
    </row>
    <row r="148" spans="2:65" s="1" customFormat="1" ht="31.5" customHeight="1">
      <c r="B148" s="133"/>
      <c r="C148" s="162" t="s">
        <v>10</v>
      </c>
      <c r="D148" s="162" t="s">
        <v>150</v>
      </c>
      <c r="E148" s="163" t="s">
        <v>234</v>
      </c>
      <c r="F148" s="256" t="s">
        <v>235</v>
      </c>
      <c r="G148" s="256"/>
      <c r="H148" s="256"/>
      <c r="I148" s="256"/>
      <c r="J148" s="164" t="s">
        <v>196</v>
      </c>
      <c r="K148" s="165">
        <v>1</v>
      </c>
      <c r="L148" s="242">
        <v>0</v>
      </c>
      <c r="M148" s="242"/>
      <c r="N148" s="257">
        <f aca="true" t="shared" si="25" ref="N148:N159">ROUND(L148*K148,2)</f>
        <v>0</v>
      </c>
      <c r="O148" s="257"/>
      <c r="P148" s="257"/>
      <c r="Q148" s="257"/>
      <c r="R148" s="136"/>
      <c r="T148" s="166" t="s">
        <v>5</v>
      </c>
      <c r="U148" s="45" t="s">
        <v>42</v>
      </c>
      <c r="V148" s="37"/>
      <c r="W148" s="167">
        <f aca="true" t="shared" si="26" ref="W148:W159">V148*K148</f>
        <v>0</v>
      </c>
      <c r="X148" s="167">
        <v>0</v>
      </c>
      <c r="Y148" s="167">
        <f aca="true" t="shared" si="27" ref="Y148:Y159">X148*K148</f>
        <v>0</v>
      </c>
      <c r="Z148" s="167">
        <v>0</v>
      </c>
      <c r="AA148" s="168">
        <f aca="true" t="shared" si="28" ref="AA148:AA159">Z148*K148</f>
        <v>0</v>
      </c>
      <c r="AR148" s="19" t="s">
        <v>197</v>
      </c>
      <c r="AT148" s="19" t="s">
        <v>150</v>
      </c>
      <c r="AU148" s="19" t="s">
        <v>128</v>
      </c>
      <c r="AY148" s="19" t="s">
        <v>149</v>
      </c>
      <c r="BE148" s="107">
        <f aca="true" t="shared" si="29" ref="BE148:BE159">IF(U148="základná",N148,0)</f>
        <v>0</v>
      </c>
      <c r="BF148" s="107">
        <f aca="true" t="shared" si="30" ref="BF148:BF159">IF(U148="znížená",N148,0)</f>
        <v>0</v>
      </c>
      <c r="BG148" s="107">
        <f aca="true" t="shared" si="31" ref="BG148:BG159">IF(U148="zákl. prenesená",N148,0)</f>
        <v>0</v>
      </c>
      <c r="BH148" s="107">
        <f aca="true" t="shared" si="32" ref="BH148:BH159">IF(U148="zníž. prenesená",N148,0)</f>
        <v>0</v>
      </c>
      <c r="BI148" s="107">
        <f aca="true" t="shared" si="33" ref="BI148:BI159">IF(U148="nulová",N148,0)</f>
        <v>0</v>
      </c>
      <c r="BJ148" s="19" t="s">
        <v>128</v>
      </c>
      <c r="BK148" s="107">
        <f aca="true" t="shared" si="34" ref="BK148:BK159">ROUND(L148*K148,2)</f>
        <v>0</v>
      </c>
      <c r="BL148" s="19" t="s">
        <v>197</v>
      </c>
      <c r="BM148" s="19" t="s">
        <v>236</v>
      </c>
    </row>
    <row r="149" spans="2:65" s="1" customFormat="1" ht="31.5" customHeight="1">
      <c r="B149" s="133"/>
      <c r="C149" s="162" t="s">
        <v>237</v>
      </c>
      <c r="D149" s="162" t="s">
        <v>150</v>
      </c>
      <c r="E149" s="163" t="s">
        <v>238</v>
      </c>
      <c r="F149" s="256" t="s">
        <v>239</v>
      </c>
      <c r="G149" s="256"/>
      <c r="H149" s="256"/>
      <c r="I149" s="256"/>
      <c r="J149" s="164" t="s">
        <v>165</v>
      </c>
      <c r="K149" s="165">
        <v>20</v>
      </c>
      <c r="L149" s="242">
        <v>0</v>
      </c>
      <c r="M149" s="242"/>
      <c r="N149" s="257">
        <f t="shared" si="25"/>
        <v>0</v>
      </c>
      <c r="O149" s="257"/>
      <c r="P149" s="257"/>
      <c r="Q149" s="257"/>
      <c r="R149" s="136"/>
      <c r="T149" s="166" t="s">
        <v>5</v>
      </c>
      <c r="U149" s="45" t="s">
        <v>42</v>
      </c>
      <c r="V149" s="37"/>
      <c r="W149" s="167">
        <f t="shared" si="26"/>
        <v>0</v>
      </c>
      <c r="X149" s="167">
        <v>0</v>
      </c>
      <c r="Y149" s="167">
        <f t="shared" si="27"/>
        <v>0</v>
      </c>
      <c r="Z149" s="167">
        <v>0</v>
      </c>
      <c r="AA149" s="168">
        <f t="shared" si="28"/>
        <v>0</v>
      </c>
      <c r="AR149" s="19" t="s">
        <v>197</v>
      </c>
      <c r="AT149" s="19" t="s">
        <v>150</v>
      </c>
      <c r="AU149" s="19" t="s">
        <v>128</v>
      </c>
      <c r="AY149" s="19" t="s">
        <v>149</v>
      </c>
      <c r="BE149" s="107">
        <f t="shared" si="29"/>
        <v>0</v>
      </c>
      <c r="BF149" s="107">
        <f t="shared" si="30"/>
        <v>0</v>
      </c>
      <c r="BG149" s="107">
        <f t="shared" si="31"/>
        <v>0</v>
      </c>
      <c r="BH149" s="107">
        <f t="shared" si="32"/>
        <v>0</v>
      </c>
      <c r="BI149" s="107">
        <f t="shared" si="33"/>
        <v>0</v>
      </c>
      <c r="BJ149" s="19" t="s">
        <v>128</v>
      </c>
      <c r="BK149" s="107">
        <f t="shared" si="34"/>
        <v>0</v>
      </c>
      <c r="BL149" s="19" t="s">
        <v>197</v>
      </c>
      <c r="BM149" s="19" t="s">
        <v>240</v>
      </c>
    </row>
    <row r="150" spans="2:65" s="1" customFormat="1" ht="31.5" customHeight="1">
      <c r="B150" s="133"/>
      <c r="C150" s="162" t="s">
        <v>241</v>
      </c>
      <c r="D150" s="162" t="s">
        <v>150</v>
      </c>
      <c r="E150" s="163" t="s">
        <v>242</v>
      </c>
      <c r="F150" s="256" t="s">
        <v>243</v>
      </c>
      <c r="G150" s="256"/>
      <c r="H150" s="256"/>
      <c r="I150" s="256"/>
      <c r="J150" s="164" t="s">
        <v>165</v>
      </c>
      <c r="K150" s="165">
        <v>20</v>
      </c>
      <c r="L150" s="242">
        <v>0</v>
      </c>
      <c r="M150" s="242"/>
      <c r="N150" s="257">
        <f t="shared" si="25"/>
        <v>0</v>
      </c>
      <c r="O150" s="257"/>
      <c r="P150" s="257"/>
      <c r="Q150" s="257"/>
      <c r="R150" s="136"/>
      <c r="T150" s="166" t="s">
        <v>5</v>
      </c>
      <c r="U150" s="45" t="s">
        <v>42</v>
      </c>
      <c r="V150" s="37"/>
      <c r="W150" s="167">
        <f t="shared" si="26"/>
        <v>0</v>
      </c>
      <c r="X150" s="167">
        <v>0</v>
      </c>
      <c r="Y150" s="167">
        <f t="shared" si="27"/>
        <v>0</v>
      </c>
      <c r="Z150" s="167">
        <v>0</v>
      </c>
      <c r="AA150" s="168">
        <f t="shared" si="28"/>
        <v>0</v>
      </c>
      <c r="AR150" s="19" t="s">
        <v>197</v>
      </c>
      <c r="AT150" s="19" t="s">
        <v>150</v>
      </c>
      <c r="AU150" s="19" t="s">
        <v>128</v>
      </c>
      <c r="AY150" s="19" t="s">
        <v>149</v>
      </c>
      <c r="BE150" s="107">
        <f t="shared" si="29"/>
        <v>0</v>
      </c>
      <c r="BF150" s="107">
        <f t="shared" si="30"/>
        <v>0</v>
      </c>
      <c r="BG150" s="107">
        <f t="shared" si="31"/>
        <v>0</v>
      </c>
      <c r="BH150" s="107">
        <f t="shared" si="32"/>
        <v>0</v>
      </c>
      <c r="BI150" s="107">
        <f t="shared" si="33"/>
        <v>0</v>
      </c>
      <c r="BJ150" s="19" t="s">
        <v>128</v>
      </c>
      <c r="BK150" s="107">
        <f t="shared" si="34"/>
        <v>0</v>
      </c>
      <c r="BL150" s="19" t="s">
        <v>197</v>
      </c>
      <c r="BM150" s="19" t="s">
        <v>244</v>
      </c>
    </row>
    <row r="151" spans="2:65" s="1" customFormat="1" ht="22.5" customHeight="1">
      <c r="B151" s="133"/>
      <c r="C151" s="169" t="s">
        <v>245</v>
      </c>
      <c r="D151" s="169" t="s">
        <v>204</v>
      </c>
      <c r="E151" s="170" t="s">
        <v>246</v>
      </c>
      <c r="F151" s="258" t="s">
        <v>247</v>
      </c>
      <c r="G151" s="258"/>
      <c r="H151" s="258"/>
      <c r="I151" s="258"/>
      <c r="J151" s="171" t="s">
        <v>207</v>
      </c>
      <c r="K151" s="172">
        <v>8</v>
      </c>
      <c r="L151" s="259">
        <v>0</v>
      </c>
      <c r="M151" s="259"/>
      <c r="N151" s="260">
        <f t="shared" si="25"/>
        <v>0</v>
      </c>
      <c r="O151" s="257"/>
      <c r="P151" s="257"/>
      <c r="Q151" s="257"/>
      <c r="R151" s="136"/>
      <c r="T151" s="166" t="s">
        <v>5</v>
      </c>
      <c r="U151" s="45" t="s">
        <v>42</v>
      </c>
      <c r="V151" s="37"/>
      <c r="W151" s="167">
        <f t="shared" si="26"/>
        <v>0</v>
      </c>
      <c r="X151" s="167">
        <v>0.0008</v>
      </c>
      <c r="Y151" s="167">
        <f t="shared" si="27"/>
        <v>0.0064</v>
      </c>
      <c r="Z151" s="167">
        <v>0</v>
      </c>
      <c r="AA151" s="168">
        <f t="shared" si="28"/>
        <v>0</v>
      </c>
      <c r="AR151" s="19" t="s">
        <v>208</v>
      </c>
      <c r="AT151" s="19" t="s">
        <v>204</v>
      </c>
      <c r="AU151" s="19" t="s">
        <v>128</v>
      </c>
      <c r="AY151" s="19" t="s">
        <v>149</v>
      </c>
      <c r="BE151" s="107">
        <f t="shared" si="29"/>
        <v>0</v>
      </c>
      <c r="BF151" s="107">
        <f t="shared" si="30"/>
        <v>0</v>
      </c>
      <c r="BG151" s="107">
        <f t="shared" si="31"/>
        <v>0</v>
      </c>
      <c r="BH151" s="107">
        <f t="shared" si="32"/>
        <v>0</v>
      </c>
      <c r="BI151" s="107">
        <f t="shared" si="33"/>
        <v>0</v>
      </c>
      <c r="BJ151" s="19" t="s">
        <v>128</v>
      </c>
      <c r="BK151" s="107">
        <f t="shared" si="34"/>
        <v>0</v>
      </c>
      <c r="BL151" s="19" t="s">
        <v>197</v>
      </c>
      <c r="BM151" s="19" t="s">
        <v>248</v>
      </c>
    </row>
    <row r="152" spans="2:65" s="1" customFormat="1" ht="22.5" customHeight="1">
      <c r="B152" s="133"/>
      <c r="C152" s="169" t="s">
        <v>249</v>
      </c>
      <c r="D152" s="169" t="s">
        <v>204</v>
      </c>
      <c r="E152" s="170" t="s">
        <v>250</v>
      </c>
      <c r="F152" s="258" t="s">
        <v>251</v>
      </c>
      <c r="G152" s="258"/>
      <c r="H152" s="258"/>
      <c r="I152" s="258"/>
      <c r="J152" s="171" t="s">
        <v>252</v>
      </c>
      <c r="K152" s="172">
        <v>20</v>
      </c>
      <c r="L152" s="259">
        <v>0</v>
      </c>
      <c r="M152" s="259"/>
      <c r="N152" s="260">
        <f t="shared" si="25"/>
        <v>0</v>
      </c>
      <c r="O152" s="257"/>
      <c r="P152" s="257"/>
      <c r="Q152" s="257"/>
      <c r="R152" s="136"/>
      <c r="T152" s="166" t="s">
        <v>5</v>
      </c>
      <c r="U152" s="45" t="s">
        <v>42</v>
      </c>
      <c r="V152" s="37"/>
      <c r="W152" s="167">
        <f t="shared" si="26"/>
        <v>0</v>
      </c>
      <c r="X152" s="167">
        <v>0.001</v>
      </c>
      <c r="Y152" s="167">
        <f t="shared" si="27"/>
        <v>0.02</v>
      </c>
      <c r="Z152" s="167">
        <v>0</v>
      </c>
      <c r="AA152" s="168">
        <f t="shared" si="28"/>
        <v>0</v>
      </c>
      <c r="AR152" s="19" t="s">
        <v>208</v>
      </c>
      <c r="AT152" s="19" t="s">
        <v>204</v>
      </c>
      <c r="AU152" s="19" t="s">
        <v>128</v>
      </c>
      <c r="AY152" s="19" t="s">
        <v>149</v>
      </c>
      <c r="BE152" s="107">
        <f t="shared" si="29"/>
        <v>0</v>
      </c>
      <c r="BF152" s="107">
        <f t="shared" si="30"/>
        <v>0</v>
      </c>
      <c r="BG152" s="107">
        <f t="shared" si="31"/>
        <v>0</v>
      </c>
      <c r="BH152" s="107">
        <f t="shared" si="32"/>
        <v>0</v>
      </c>
      <c r="BI152" s="107">
        <f t="shared" si="33"/>
        <v>0</v>
      </c>
      <c r="BJ152" s="19" t="s">
        <v>128</v>
      </c>
      <c r="BK152" s="107">
        <f t="shared" si="34"/>
        <v>0</v>
      </c>
      <c r="BL152" s="19" t="s">
        <v>197</v>
      </c>
      <c r="BM152" s="19" t="s">
        <v>253</v>
      </c>
    </row>
    <row r="153" spans="2:65" s="1" customFormat="1" ht="22.5" customHeight="1">
      <c r="B153" s="133"/>
      <c r="C153" s="162" t="s">
        <v>254</v>
      </c>
      <c r="D153" s="162" t="s">
        <v>150</v>
      </c>
      <c r="E153" s="163" t="s">
        <v>255</v>
      </c>
      <c r="F153" s="256" t="s">
        <v>256</v>
      </c>
      <c r="G153" s="256"/>
      <c r="H153" s="256"/>
      <c r="I153" s="256"/>
      <c r="J153" s="164" t="s">
        <v>196</v>
      </c>
      <c r="K153" s="165">
        <v>1</v>
      </c>
      <c r="L153" s="242">
        <v>0</v>
      </c>
      <c r="M153" s="242"/>
      <c r="N153" s="257">
        <f t="shared" si="25"/>
        <v>0</v>
      </c>
      <c r="O153" s="257"/>
      <c r="P153" s="257"/>
      <c r="Q153" s="257"/>
      <c r="R153" s="136"/>
      <c r="T153" s="166" t="s">
        <v>5</v>
      </c>
      <c r="U153" s="45" t="s">
        <v>42</v>
      </c>
      <c r="V153" s="37"/>
      <c r="W153" s="167">
        <f t="shared" si="26"/>
        <v>0</v>
      </c>
      <c r="X153" s="167">
        <v>0.0002</v>
      </c>
      <c r="Y153" s="167">
        <f t="shared" si="27"/>
        <v>0.0002</v>
      </c>
      <c r="Z153" s="167">
        <v>0</v>
      </c>
      <c r="AA153" s="168">
        <f t="shared" si="28"/>
        <v>0</v>
      </c>
      <c r="AR153" s="19" t="s">
        <v>197</v>
      </c>
      <c r="AT153" s="19" t="s">
        <v>150</v>
      </c>
      <c r="AU153" s="19" t="s">
        <v>128</v>
      </c>
      <c r="AY153" s="19" t="s">
        <v>149</v>
      </c>
      <c r="BE153" s="107">
        <f t="shared" si="29"/>
        <v>0</v>
      </c>
      <c r="BF153" s="107">
        <f t="shared" si="30"/>
        <v>0</v>
      </c>
      <c r="BG153" s="107">
        <f t="shared" si="31"/>
        <v>0</v>
      </c>
      <c r="BH153" s="107">
        <f t="shared" si="32"/>
        <v>0</v>
      </c>
      <c r="BI153" s="107">
        <f t="shared" si="33"/>
        <v>0</v>
      </c>
      <c r="BJ153" s="19" t="s">
        <v>128</v>
      </c>
      <c r="BK153" s="107">
        <f t="shared" si="34"/>
        <v>0</v>
      </c>
      <c r="BL153" s="19" t="s">
        <v>197</v>
      </c>
      <c r="BM153" s="19" t="s">
        <v>257</v>
      </c>
    </row>
    <row r="154" spans="2:65" s="1" customFormat="1" ht="22.5" customHeight="1">
      <c r="B154" s="133"/>
      <c r="C154" s="169" t="s">
        <v>258</v>
      </c>
      <c r="D154" s="169" t="s">
        <v>204</v>
      </c>
      <c r="E154" s="170" t="s">
        <v>259</v>
      </c>
      <c r="F154" s="258" t="s">
        <v>260</v>
      </c>
      <c r="G154" s="258"/>
      <c r="H154" s="258"/>
      <c r="I154" s="258"/>
      <c r="J154" s="171" t="s">
        <v>207</v>
      </c>
      <c r="K154" s="172">
        <v>10</v>
      </c>
      <c r="L154" s="259">
        <v>0</v>
      </c>
      <c r="M154" s="259"/>
      <c r="N154" s="260">
        <f t="shared" si="25"/>
        <v>0</v>
      </c>
      <c r="O154" s="257"/>
      <c r="P154" s="257"/>
      <c r="Q154" s="257"/>
      <c r="R154" s="136"/>
      <c r="T154" s="166" t="s">
        <v>5</v>
      </c>
      <c r="U154" s="45" t="s">
        <v>42</v>
      </c>
      <c r="V154" s="37"/>
      <c r="W154" s="167">
        <f t="shared" si="26"/>
        <v>0</v>
      </c>
      <c r="X154" s="167">
        <v>0.0011</v>
      </c>
      <c r="Y154" s="167">
        <f t="shared" si="27"/>
        <v>0.011000000000000001</v>
      </c>
      <c r="Z154" s="167">
        <v>0</v>
      </c>
      <c r="AA154" s="168">
        <f t="shared" si="28"/>
        <v>0</v>
      </c>
      <c r="AR154" s="19" t="s">
        <v>208</v>
      </c>
      <c r="AT154" s="19" t="s">
        <v>204</v>
      </c>
      <c r="AU154" s="19" t="s">
        <v>128</v>
      </c>
      <c r="AY154" s="19" t="s">
        <v>149</v>
      </c>
      <c r="BE154" s="107">
        <f t="shared" si="29"/>
        <v>0</v>
      </c>
      <c r="BF154" s="107">
        <f t="shared" si="30"/>
        <v>0</v>
      </c>
      <c r="BG154" s="107">
        <f t="shared" si="31"/>
        <v>0</v>
      </c>
      <c r="BH154" s="107">
        <f t="shared" si="32"/>
        <v>0</v>
      </c>
      <c r="BI154" s="107">
        <f t="shared" si="33"/>
        <v>0</v>
      </c>
      <c r="BJ154" s="19" t="s">
        <v>128</v>
      </c>
      <c r="BK154" s="107">
        <f t="shared" si="34"/>
        <v>0</v>
      </c>
      <c r="BL154" s="19" t="s">
        <v>197</v>
      </c>
      <c r="BM154" s="19" t="s">
        <v>261</v>
      </c>
    </row>
    <row r="155" spans="2:65" s="1" customFormat="1" ht="22.5" customHeight="1">
      <c r="B155" s="133"/>
      <c r="C155" s="169" t="s">
        <v>262</v>
      </c>
      <c r="D155" s="169" t="s">
        <v>204</v>
      </c>
      <c r="E155" s="170" t="s">
        <v>263</v>
      </c>
      <c r="F155" s="258" t="s">
        <v>264</v>
      </c>
      <c r="G155" s="258"/>
      <c r="H155" s="258"/>
      <c r="I155" s="258"/>
      <c r="J155" s="171" t="s">
        <v>207</v>
      </c>
      <c r="K155" s="172">
        <v>10</v>
      </c>
      <c r="L155" s="259">
        <v>0</v>
      </c>
      <c r="M155" s="259"/>
      <c r="N155" s="260">
        <f t="shared" si="25"/>
        <v>0</v>
      </c>
      <c r="O155" s="257"/>
      <c r="P155" s="257"/>
      <c r="Q155" s="257"/>
      <c r="R155" s="136"/>
      <c r="T155" s="166" t="s">
        <v>5</v>
      </c>
      <c r="U155" s="45" t="s">
        <v>42</v>
      </c>
      <c r="V155" s="37"/>
      <c r="W155" s="167">
        <f t="shared" si="26"/>
        <v>0</v>
      </c>
      <c r="X155" s="167">
        <v>0.0011</v>
      </c>
      <c r="Y155" s="167">
        <f t="shared" si="27"/>
        <v>0.011000000000000001</v>
      </c>
      <c r="Z155" s="167">
        <v>0</v>
      </c>
      <c r="AA155" s="168">
        <f t="shared" si="28"/>
        <v>0</v>
      </c>
      <c r="AR155" s="19" t="s">
        <v>208</v>
      </c>
      <c r="AT155" s="19" t="s">
        <v>204</v>
      </c>
      <c r="AU155" s="19" t="s">
        <v>128</v>
      </c>
      <c r="AY155" s="19" t="s">
        <v>149</v>
      </c>
      <c r="BE155" s="107">
        <f t="shared" si="29"/>
        <v>0</v>
      </c>
      <c r="BF155" s="107">
        <f t="shared" si="30"/>
        <v>0</v>
      </c>
      <c r="BG155" s="107">
        <f t="shared" si="31"/>
        <v>0</v>
      </c>
      <c r="BH155" s="107">
        <f t="shared" si="32"/>
        <v>0</v>
      </c>
      <c r="BI155" s="107">
        <f t="shared" si="33"/>
        <v>0</v>
      </c>
      <c r="BJ155" s="19" t="s">
        <v>128</v>
      </c>
      <c r="BK155" s="107">
        <f t="shared" si="34"/>
        <v>0</v>
      </c>
      <c r="BL155" s="19" t="s">
        <v>197</v>
      </c>
      <c r="BM155" s="19" t="s">
        <v>265</v>
      </c>
    </row>
    <row r="156" spans="2:65" s="1" customFormat="1" ht="22.5" customHeight="1">
      <c r="B156" s="133"/>
      <c r="C156" s="169" t="s">
        <v>266</v>
      </c>
      <c r="D156" s="169" t="s">
        <v>204</v>
      </c>
      <c r="E156" s="170" t="s">
        <v>267</v>
      </c>
      <c r="F156" s="258" t="s">
        <v>268</v>
      </c>
      <c r="G156" s="258"/>
      <c r="H156" s="258"/>
      <c r="I156" s="258"/>
      <c r="J156" s="171" t="s">
        <v>207</v>
      </c>
      <c r="K156" s="172">
        <v>65</v>
      </c>
      <c r="L156" s="259">
        <v>0</v>
      </c>
      <c r="M156" s="259"/>
      <c r="N156" s="260">
        <f t="shared" si="25"/>
        <v>0</v>
      </c>
      <c r="O156" s="257"/>
      <c r="P156" s="257"/>
      <c r="Q156" s="257"/>
      <c r="R156" s="136"/>
      <c r="T156" s="166" t="s">
        <v>5</v>
      </c>
      <c r="U156" s="45" t="s">
        <v>42</v>
      </c>
      <c r="V156" s="37"/>
      <c r="W156" s="167">
        <f t="shared" si="26"/>
        <v>0</v>
      </c>
      <c r="X156" s="167">
        <v>0.001</v>
      </c>
      <c r="Y156" s="167">
        <f t="shared" si="27"/>
        <v>0.065</v>
      </c>
      <c r="Z156" s="167">
        <v>0</v>
      </c>
      <c r="AA156" s="168">
        <f t="shared" si="28"/>
        <v>0</v>
      </c>
      <c r="AR156" s="19" t="s">
        <v>208</v>
      </c>
      <c r="AT156" s="19" t="s">
        <v>204</v>
      </c>
      <c r="AU156" s="19" t="s">
        <v>128</v>
      </c>
      <c r="AY156" s="19" t="s">
        <v>149</v>
      </c>
      <c r="BE156" s="107">
        <f t="shared" si="29"/>
        <v>0</v>
      </c>
      <c r="BF156" s="107">
        <f t="shared" si="30"/>
        <v>0</v>
      </c>
      <c r="BG156" s="107">
        <f t="shared" si="31"/>
        <v>0</v>
      </c>
      <c r="BH156" s="107">
        <f t="shared" si="32"/>
        <v>0</v>
      </c>
      <c r="BI156" s="107">
        <f t="shared" si="33"/>
        <v>0</v>
      </c>
      <c r="BJ156" s="19" t="s">
        <v>128</v>
      </c>
      <c r="BK156" s="107">
        <f t="shared" si="34"/>
        <v>0</v>
      </c>
      <c r="BL156" s="19" t="s">
        <v>197</v>
      </c>
      <c r="BM156" s="19" t="s">
        <v>269</v>
      </c>
    </row>
    <row r="157" spans="2:65" s="1" customFormat="1" ht="31.5" customHeight="1">
      <c r="B157" s="133"/>
      <c r="C157" s="162" t="s">
        <v>270</v>
      </c>
      <c r="D157" s="162" t="s">
        <v>150</v>
      </c>
      <c r="E157" s="163" t="s">
        <v>271</v>
      </c>
      <c r="F157" s="256" t="s">
        <v>272</v>
      </c>
      <c r="G157" s="256"/>
      <c r="H157" s="256"/>
      <c r="I157" s="256"/>
      <c r="J157" s="164" t="s">
        <v>196</v>
      </c>
      <c r="K157" s="165">
        <v>1</v>
      </c>
      <c r="L157" s="242">
        <v>0</v>
      </c>
      <c r="M157" s="242"/>
      <c r="N157" s="257">
        <f t="shared" si="25"/>
        <v>0</v>
      </c>
      <c r="O157" s="257"/>
      <c r="P157" s="257"/>
      <c r="Q157" s="257"/>
      <c r="R157" s="136"/>
      <c r="T157" s="166" t="s">
        <v>5</v>
      </c>
      <c r="U157" s="45" t="s">
        <v>42</v>
      </c>
      <c r="V157" s="37"/>
      <c r="W157" s="167">
        <f t="shared" si="26"/>
        <v>0</v>
      </c>
      <c r="X157" s="167">
        <v>0.0002</v>
      </c>
      <c r="Y157" s="167">
        <f t="shared" si="27"/>
        <v>0.0002</v>
      </c>
      <c r="Z157" s="167">
        <v>0</v>
      </c>
      <c r="AA157" s="168">
        <f t="shared" si="28"/>
        <v>0</v>
      </c>
      <c r="AR157" s="19" t="s">
        <v>197</v>
      </c>
      <c r="AT157" s="19" t="s">
        <v>150</v>
      </c>
      <c r="AU157" s="19" t="s">
        <v>128</v>
      </c>
      <c r="AY157" s="19" t="s">
        <v>149</v>
      </c>
      <c r="BE157" s="107">
        <f t="shared" si="29"/>
        <v>0</v>
      </c>
      <c r="BF157" s="107">
        <f t="shared" si="30"/>
        <v>0</v>
      </c>
      <c r="BG157" s="107">
        <f t="shared" si="31"/>
        <v>0</v>
      </c>
      <c r="BH157" s="107">
        <f t="shared" si="32"/>
        <v>0</v>
      </c>
      <c r="BI157" s="107">
        <f t="shared" si="33"/>
        <v>0</v>
      </c>
      <c r="BJ157" s="19" t="s">
        <v>128</v>
      </c>
      <c r="BK157" s="107">
        <f t="shared" si="34"/>
        <v>0</v>
      </c>
      <c r="BL157" s="19" t="s">
        <v>197</v>
      </c>
      <c r="BM157" s="19" t="s">
        <v>273</v>
      </c>
    </row>
    <row r="158" spans="2:65" s="1" customFormat="1" ht="22.5" customHeight="1">
      <c r="B158" s="133"/>
      <c r="C158" s="169" t="s">
        <v>274</v>
      </c>
      <c r="D158" s="169" t="s">
        <v>204</v>
      </c>
      <c r="E158" s="170" t="s">
        <v>275</v>
      </c>
      <c r="F158" s="258" t="s">
        <v>276</v>
      </c>
      <c r="G158" s="258"/>
      <c r="H158" s="258"/>
      <c r="I158" s="258"/>
      <c r="J158" s="171" t="s">
        <v>207</v>
      </c>
      <c r="K158" s="172">
        <v>36</v>
      </c>
      <c r="L158" s="259">
        <v>0</v>
      </c>
      <c r="M158" s="259"/>
      <c r="N158" s="260">
        <f t="shared" si="25"/>
        <v>0</v>
      </c>
      <c r="O158" s="257"/>
      <c r="P158" s="257"/>
      <c r="Q158" s="257"/>
      <c r="R158" s="136"/>
      <c r="T158" s="166" t="s">
        <v>5</v>
      </c>
      <c r="U158" s="45" t="s">
        <v>42</v>
      </c>
      <c r="V158" s="37"/>
      <c r="W158" s="167">
        <f t="shared" si="26"/>
        <v>0</v>
      </c>
      <c r="X158" s="167">
        <v>0.0009</v>
      </c>
      <c r="Y158" s="167">
        <f t="shared" si="27"/>
        <v>0.0324</v>
      </c>
      <c r="Z158" s="167">
        <v>0</v>
      </c>
      <c r="AA158" s="168">
        <f t="shared" si="28"/>
        <v>0</v>
      </c>
      <c r="AR158" s="19" t="s">
        <v>208</v>
      </c>
      <c r="AT158" s="19" t="s">
        <v>204</v>
      </c>
      <c r="AU158" s="19" t="s">
        <v>128</v>
      </c>
      <c r="AY158" s="19" t="s">
        <v>149</v>
      </c>
      <c r="BE158" s="107">
        <f t="shared" si="29"/>
        <v>0</v>
      </c>
      <c r="BF158" s="107">
        <f t="shared" si="30"/>
        <v>0</v>
      </c>
      <c r="BG158" s="107">
        <f t="shared" si="31"/>
        <v>0</v>
      </c>
      <c r="BH158" s="107">
        <f t="shared" si="32"/>
        <v>0</v>
      </c>
      <c r="BI158" s="107">
        <f t="shared" si="33"/>
        <v>0</v>
      </c>
      <c r="BJ158" s="19" t="s">
        <v>128</v>
      </c>
      <c r="BK158" s="107">
        <f t="shared" si="34"/>
        <v>0</v>
      </c>
      <c r="BL158" s="19" t="s">
        <v>197</v>
      </c>
      <c r="BM158" s="19" t="s">
        <v>277</v>
      </c>
    </row>
    <row r="159" spans="2:65" s="1" customFormat="1" ht="22.5" customHeight="1">
      <c r="B159" s="133"/>
      <c r="C159" s="169" t="s">
        <v>278</v>
      </c>
      <c r="D159" s="169" t="s">
        <v>204</v>
      </c>
      <c r="E159" s="170" t="s">
        <v>279</v>
      </c>
      <c r="F159" s="258" t="s">
        <v>280</v>
      </c>
      <c r="G159" s="258"/>
      <c r="H159" s="258"/>
      <c r="I159" s="258"/>
      <c r="J159" s="171" t="s">
        <v>196</v>
      </c>
      <c r="K159" s="172">
        <v>1</v>
      </c>
      <c r="L159" s="259">
        <v>0</v>
      </c>
      <c r="M159" s="259"/>
      <c r="N159" s="260">
        <f t="shared" si="25"/>
        <v>0</v>
      </c>
      <c r="O159" s="257"/>
      <c r="P159" s="257"/>
      <c r="Q159" s="257"/>
      <c r="R159" s="136"/>
      <c r="T159" s="166" t="s">
        <v>5</v>
      </c>
      <c r="U159" s="45" t="s">
        <v>42</v>
      </c>
      <c r="V159" s="37"/>
      <c r="W159" s="167">
        <f t="shared" si="26"/>
        <v>0</v>
      </c>
      <c r="X159" s="167">
        <v>0</v>
      </c>
      <c r="Y159" s="167">
        <f t="shared" si="27"/>
        <v>0</v>
      </c>
      <c r="Z159" s="167">
        <v>0</v>
      </c>
      <c r="AA159" s="168">
        <f t="shared" si="28"/>
        <v>0</v>
      </c>
      <c r="AR159" s="19" t="s">
        <v>208</v>
      </c>
      <c r="AT159" s="19" t="s">
        <v>204</v>
      </c>
      <c r="AU159" s="19" t="s">
        <v>128</v>
      </c>
      <c r="AY159" s="19" t="s">
        <v>149</v>
      </c>
      <c r="BE159" s="107">
        <f t="shared" si="29"/>
        <v>0</v>
      </c>
      <c r="BF159" s="107">
        <f t="shared" si="30"/>
        <v>0</v>
      </c>
      <c r="BG159" s="107">
        <f t="shared" si="31"/>
        <v>0</v>
      </c>
      <c r="BH159" s="107">
        <f t="shared" si="32"/>
        <v>0</v>
      </c>
      <c r="BI159" s="107">
        <f t="shared" si="33"/>
        <v>0</v>
      </c>
      <c r="BJ159" s="19" t="s">
        <v>128</v>
      </c>
      <c r="BK159" s="107">
        <f t="shared" si="34"/>
        <v>0</v>
      </c>
      <c r="BL159" s="19" t="s">
        <v>197</v>
      </c>
      <c r="BM159" s="19" t="s">
        <v>281</v>
      </c>
    </row>
    <row r="160" spans="2:63" s="9" customFormat="1" ht="36.75" customHeight="1">
      <c r="B160" s="151"/>
      <c r="C160" s="152"/>
      <c r="D160" s="153" t="s">
        <v>122</v>
      </c>
      <c r="E160" s="153"/>
      <c r="F160" s="153"/>
      <c r="G160" s="153"/>
      <c r="H160" s="153"/>
      <c r="I160" s="153"/>
      <c r="J160" s="153"/>
      <c r="K160" s="153"/>
      <c r="L160" s="153"/>
      <c r="M160" s="153"/>
      <c r="N160" s="250">
        <f>BK160</f>
        <v>0</v>
      </c>
      <c r="O160" s="251"/>
      <c r="P160" s="251"/>
      <c r="Q160" s="251"/>
      <c r="R160" s="154"/>
      <c r="T160" s="155"/>
      <c r="U160" s="152"/>
      <c r="V160" s="152"/>
      <c r="W160" s="156">
        <f>W161</f>
        <v>0</v>
      </c>
      <c r="X160" s="152"/>
      <c r="Y160" s="156">
        <f>Y161</f>
        <v>0</v>
      </c>
      <c r="Z160" s="152"/>
      <c r="AA160" s="157">
        <f>AA161</f>
        <v>0</v>
      </c>
      <c r="AR160" s="158" t="s">
        <v>167</v>
      </c>
      <c r="AT160" s="159" t="s">
        <v>74</v>
      </c>
      <c r="AU160" s="159" t="s">
        <v>75</v>
      </c>
      <c r="AY160" s="158" t="s">
        <v>149</v>
      </c>
      <c r="BK160" s="160">
        <f>BK161</f>
        <v>0</v>
      </c>
    </row>
    <row r="161" spans="2:63" s="9" customFormat="1" ht="19.5" customHeight="1">
      <c r="B161" s="151"/>
      <c r="C161" s="152"/>
      <c r="D161" s="161" t="s">
        <v>123</v>
      </c>
      <c r="E161" s="161"/>
      <c r="F161" s="161"/>
      <c r="G161" s="161"/>
      <c r="H161" s="161"/>
      <c r="I161" s="161"/>
      <c r="J161" s="161"/>
      <c r="K161" s="161"/>
      <c r="L161" s="161"/>
      <c r="M161" s="161"/>
      <c r="N161" s="248">
        <f>BK161</f>
        <v>0</v>
      </c>
      <c r="O161" s="249"/>
      <c r="P161" s="249"/>
      <c r="Q161" s="249"/>
      <c r="R161" s="154"/>
      <c r="T161" s="155"/>
      <c r="U161" s="152"/>
      <c r="V161" s="152"/>
      <c r="W161" s="156">
        <f>SUM(W162:W165)</f>
        <v>0</v>
      </c>
      <c r="X161" s="152"/>
      <c r="Y161" s="156">
        <f>SUM(Y162:Y165)</f>
        <v>0</v>
      </c>
      <c r="Z161" s="152"/>
      <c r="AA161" s="157">
        <f>SUM(AA162:AA165)</f>
        <v>0</v>
      </c>
      <c r="AR161" s="158" t="s">
        <v>167</v>
      </c>
      <c r="AT161" s="159" t="s">
        <v>74</v>
      </c>
      <c r="AU161" s="159" t="s">
        <v>83</v>
      </c>
      <c r="AY161" s="158" t="s">
        <v>149</v>
      </c>
      <c r="BK161" s="160">
        <f>SUM(BK162:BK165)</f>
        <v>0</v>
      </c>
    </row>
    <row r="162" spans="2:65" s="1" customFormat="1" ht="31.5" customHeight="1">
      <c r="B162" s="133"/>
      <c r="C162" s="162" t="s">
        <v>208</v>
      </c>
      <c r="D162" s="162" t="s">
        <v>150</v>
      </c>
      <c r="E162" s="163" t="s">
        <v>282</v>
      </c>
      <c r="F162" s="256" t="s">
        <v>283</v>
      </c>
      <c r="G162" s="256"/>
      <c r="H162" s="256"/>
      <c r="I162" s="256"/>
      <c r="J162" s="164" t="s">
        <v>284</v>
      </c>
      <c r="K162" s="165">
        <v>1</v>
      </c>
      <c r="L162" s="242">
        <v>0</v>
      </c>
      <c r="M162" s="242"/>
      <c r="N162" s="257">
        <f>ROUND(L162*K162,2)</f>
        <v>0</v>
      </c>
      <c r="O162" s="257"/>
      <c r="P162" s="257"/>
      <c r="Q162" s="257"/>
      <c r="R162" s="136"/>
      <c r="T162" s="166" t="s">
        <v>5</v>
      </c>
      <c r="U162" s="45" t="s">
        <v>42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285</v>
      </c>
      <c r="AT162" s="19" t="s">
        <v>150</v>
      </c>
      <c r="AU162" s="19" t="s">
        <v>128</v>
      </c>
      <c r="AY162" s="19" t="s">
        <v>149</v>
      </c>
      <c r="BE162" s="107">
        <f>IF(U162="základná",N162,0)</f>
        <v>0</v>
      </c>
      <c r="BF162" s="107">
        <f>IF(U162="znížená",N162,0)</f>
        <v>0</v>
      </c>
      <c r="BG162" s="107">
        <f>IF(U162="zákl. prenesená",N162,0)</f>
        <v>0</v>
      </c>
      <c r="BH162" s="107">
        <f>IF(U162="zníž. prenesená",N162,0)</f>
        <v>0</v>
      </c>
      <c r="BI162" s="107">
        <f>IF(U162="nulová",N162,0)</f>
        <v>0</v>
      </c>
      <c r="BJ162" s="19" t="s">
        <v>128</v>
      </c>
      <c r="BK162" s="107">
        <f>ROUND(L162*K162,2)</f>
        <v>0</v>
      </c>
      <c r="BL162" s="19" t="s">
        <v>285</v>
      </c>
      <c r="BM162" s="19" t="s">
        <v>286</v>
      </c>
    </row>
    <row r="163" spans="2:65" s="1" customFormat="1" ht="22.5" customHeight="1">
      <c r="B163" s="133"/>
      <c r="C163" s="162" t="s">
        <v>287</v>
      </c>
      <c r="D163" s="162" t="s">
        <v>150</v>
      </c>
      <c r="E163" s="163" t="s">
        <v>288</v>
      </c>
      <c r="F163" s="256" t="s">
        <v>289</v>
      </c>
      <c r="G163" s="256"/>
      <c r="H163" s="256"/>
      <c r="I163" s="256"/>
      <c r="J163" s="164" t="s">
        <v>290</v>
      </c>
      <c r="K163" s="165">
        <v>1</v>
      </c>
      <c r="L163" s="242">
        <v>0</v>
      </c>
      <c r="M163" s="242"/>
      <c r="N163" s="257">
        <f>ROUND(L163*K163,2)</f>
        <v>0</v>
      </c>
      <c r="O163" s="257"/>
      <c r="P163" s="257"/>
      <c r="Q163" s="257"/>
      <c r="R163" s="136"/>
      <c r="T163" s="166" t="s">
        <v>5</v>
      </c>
      <c r="U163" s="45" t="s">
        <v>42</v>
      </c>
      <c r="V163" s="37"/>
      <c r="W163" s="167">
        <f>V163*K163</f>
        <v>0</v>
      </c>
      <c r="X163" s="167">
        <v>0</v>
      </c>
      <c r="Y163" s="167">
        <f>X163*K163</f>
        <v>0</v>
      </c>
      <c r="Z163" s="167">
        <v>0</v>
      </c>
      <c r="AA163" s="168">
        <f>Z163*K163</f>
        <v>0</v>
      </c>
      <c r="AR163" s="19" t="s">
        <v>285</v>
      </c>
      <c r="AT163" s="19" t="s">
        <v>150</v>
      </c>
      <c r="AU163" s="19" t="s">
        <v>128</v>
      </c>
      <c r="AY163" s="19" t="s">
        <v>149</v>
      </c>
      <c r="BE163" s="107">
        <f>IF(U163="základná",N163,0)</f>
        <v>0</v>
      </c>
      <c r="BF163" s="107">
        <f>IF(U163="znížená",N163,0)</f>
        <v>0</v>
      </c>
      <c r="BG163" s="107">
        <f>IF(U163="zákl. prenesená",N163,0)</f>
        <v>0</v>
      </c>
      <c r="BH163" s="107">
        <f>IF(U163="zníž. prenesená",N163,0)</f>
        <v>0</v>
      </c>
      <c r="BI163" s="107">
        <f>IF(U163="nulová",N163,0)</f>
        <v>0</v>
      </c>
      <c r="BJ163" s="19" t="s">
        <v>128</v>
      </c>
      <c r="BK163" s="107">
        <f>ROUND(L163*K163,2)</f>
        <v>0</v>
      </c>
      <c r="BL163" s="19" t="s">
        <v>285</v>
      </c>
      <c r="BM163" s="19" t="s">
        <v>291</v>
      </c>
    </row>
    <row r="164" spans="2:65" s="1" customFormat="1" ht="31.5" customHeight="1">
      <c r="B164" s="133"/>
      <c r="C164" s="162" t="s">
        <v>292</v>
      </c>
      <c r="D164" s="162" t="s">
        <v>150</v>
      </c>
      <c r="E164" s="163" t="s">
        <v>293</v>
      </c>
      <c r="F164" s="256" t="s">
        <v>294</v>
      </c>
      <c r="G164" s="256"/>
      <c r="H164" s="256"/>
      <c r="I164" s="256"/>
      <c r="J164" s="164" t="s">
        <v>290</v>
      </c>
      <c r="K164" s="165">
        <v>1</v>
      </c>
      <c r="L164" s="242">
        <v>0</v>
      </c>
      <c r="M164" s="242"/>
      <c r="N164" s="257">
        <f>ROUND(L164*K164,2)</f>
        <v>0</v>
      </c>
      <c r="O164" s="257"/>
      <c r="P164" s="257"/>
      <c r="Q164" s="257"/>
      <c r="R164" s="136"/>
      <c r="T164" s="166" t="s">
        <v>5</v>
      </c>
      <c r="U164" s="45" t="s">
        <v>42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285</v>
      </c>
      <c r="AT164" s="19" t="s">
        <v>150</v>
      </c>
      <c r="AU164" s="19" t="s">
        <v>128</v>
      </c>
      <c r="AY164" s="19" t="s">
        <v>149</v>
      </c>
      <c r="BE164" s="107">
        <f>IF(U164="základná",N164,0)</f>
        <v>0</v>
      </c>
      <c r="BF164" s="107">
        <f>IF(U164="znížená",N164,0)</f>
        <v>0</v>
      </c>
      <c r="BG164" s="107">
        <f>IF(U164="zákl. prenesená",N164,0)</f>
        <v>0</v>
      </c>
      <c r="BH164" s="107">
        <f>IF(U164="zníž. prenesená",N164,0)</f>
        <v>0</v>
      </c>
      <c r="BI164" s="107">
        <f>IF(U164="nulová",N164,0)</f>
        <v>0</v>
      </c>
      <c r="BJ164" s="19" t="s">
        <v>128</v>
      </c>
      <c r="BK164" s="107">
        <f>ROUND(L164*K164,2)</f>
        <v>0</v>
      </c>
      <c r="BL164" s="19" t="s">
        <v>285</v>
      </c>
      <c r="BM164" s="19" t="s">
        <v>295</v>
      </c>
    </row>
    <row r="165" spans="2:65" s="1" customFormat="1" ht="31.5" customHeight="1">
      <c r="B165" s="133"/>
      <c r="C165" s="162" t="s">
        <v>296</v>
      </c>
      <c r="D165" s="162" t="s">
        <v>150</v>
      </c>
      <c r="E165" s="163" t="s">
        <v>297</v>
      </c>
      <c r="F165" s="256" t="s">
        <v>298</v>
      </c>
      <c r="G165" s="256"/>
      <c r="H165" s="256"/>
      <c r="I165" s="256"/>
      <c r="J165" s="164" t="s">
        <v>290</v>
      </c>
      <c r="K165" s="165">
        <v>1</v>
      </c>
      <c r="L165" s="242">
        <v>0</v>
      </c>
      <c r="M165" s="242"/>
      <c r="N165" s="257">
        <f>ROUND(L165*K165,2)</f>
        <v>0</v>
      </c>
      <c r="O165" s="257"/>
      <c r="P165" s="257"/>
      <c r="Q165" s="257"/>
      <c r="R165" s="136"/>
      <c r="T165" s="166" t="s">
        <v>5</v>
      </c>
      <c r="U165" s="45" t="s">
        <v>42</v>
      </c>
      <c r="V165" s="37"/>
      <c r="W165" s="167">
        <f>V165*K165</f>
        <v>0</v>
      </c>
      <c r="X165" s="167">
        <v>0</v>
      </c>
      <c r="Y165" s="167">
        <f>X165*K165</f>
        <v>0</v>
      </c>
      <c r="Z165" s="167">
        <v>0</v>
      </c>
      <c r="AA165" s="168">
        <f>Z165*K165</f>
        <v>0</v>
      </c>
      <c r="AR165" s="19" t="s">
        <v>285</v>
      </c>
      <c r="AT165" s="19" t="s">
        <v>150</v>
      </c>
      <c r="AU165" s="19" t="s">
        <v>128</v>
      </c>
      <c r="AY165" s="19" t="s">
        <v>149</v>
      </c>
      <c r="BE165" s="107">
        <f>IF(U165="základná",N165,0)</f>
        <v>0</v>
      </c>
      <c r="BF165" s="107">
        <f>IF(U165="znížená",N165,0)</f>
        <v>0</v>
      </c>
      <c r="BG165" s="107">
        <f>IF(U165="zákl. prenesená",N165,0)</f>
        <v>0</v>
      </c>
      <c r="BH165" s="107">
        <f>IF(U165="zníž. prenesená",N165,0)</f>
        <v>0</v>
      </c>
      <c r="BI165" s="107">
        <f>IF(U165="nulová",N165,0)</f>
        <v>0</v>
      </c>
      <c r="BJ165" s="19" t="s">
        <v>128</v>
      </c>
      <c r="BK165" s="107">
        <f>ROUND(L165*K165,2)</f>
        <v>0</v>
      </c>
      <c r="BL165" s="19" t="s">
        <v>285</v>
      </c>
      <c r="BM165" s="19" t="s">
        <v>299</v>
      </c>
    </row>
    <row r="166" spans="2:63" s="1" customFormat="1" ht="49.5" customHeight="1">
      <c r="B166" s="36"/>
      <c r="C166" s="37"/>
      <c r="D166" s="153" t="s">
        <v>300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254">
        <f aca="true" t="shared" si="35" ref="N166:N171">BK166</f>
        <v>0</v>
      </c>
      <c r="O166" s="255"/>
      <c r="P166" s="255"/>
      <c r="Q166" s="255"/>
      <c r="R166" s="38"/>
      <c r="T166" s="173"/>
      <c r="U166" s="37"/>
      <c r="V166" s="37"/>
      <c r="W166" s="37"/>
      <c r="X166" s="37"/>
      <c r="Y166" s="37"/>
      <c r="Z166" s="37"/>
      <c r="AA166" s="75"/>
      <c r="AT166" s="19" t="s">
        <v>74</v>
      </c>
      <c r="AU166" s="19" t="s">
        <v>75</v>
      </c>
      <c r="AY166" s="19" t="s">
        <v>301</v>
      </c>
      <c r="BK166" s="107">
        <f>SUM(BK167:BK171)</f>
        <v>0</v>
      </c>
    </row>
    <row r="167" spans="2:63" s="1" customFormat="1" ht="21.75" customHeight="1">
      <c r="B167" s="36"/>
      <c r="C167" s="174" t="s">
        <v>5</v>
      </c>
      <c r="D167" s="174" t="s">
        <v>150</v>
      </c>
      <c r="E167" s="175" t="s">
        <v>5</v>
      </c>
      <c r="F167" s="241" t="s">
        <v>5</v>
      </c>
      <c r="G167" s="241"/>
      <c r="H167" s="241"/>
      <c r="I167" s="241"/>
      <c r="J167" s="176" t="s">
        <v>5</v>
      </c>
      <c r="K167" s="177"/>
      <c r="L167" s="242"/>
      <c r="M167" s="243"/>
      <c r="N167" s="243">
        <f t="shared" si="35"/>
        <v>0</v>
      </c>
      <c r="O167" s="243"/>
      <c r="P167" s="243"/>
      <c r="Q167" s="243"/>
      <c r="R167" s="38"/>
      <c r="T167" s="166" t="s">
        <v>5</v>
      </c>
      <c r="U167" s="178" t="s">
        <v>42</v>
      </c>
      <c r="V167" s="37"/>
      <c r="W167" s="37"/>
      <c r="X167" s="37"/>
      <c r="Y167" s="37"/>
      <c r="Z167" s="37"/>
      <c r="AA167" s="75"/>
      <c r="AT167" s="19" t="s">
        <v>301</v>
      </c>
      <c r="AU167" s="19" t="s">
        <v>83</v>
      </c>
      <c r="AY167" s="19" t="s">
        <v>301</v>
      </c>
      <c r="BE167" s="107">
        <f>IF(U167="základná",N167,0)</f>
        <v>0</v>
      </c>
      <c r="BF167" s="107">
        <f>IF(U167="znížená",N167,0)</f>
        <v>0</v>
      </c>
      <c r="BG167" s="107">
        <f>IF(U167="zákl. prenesená",N167,0)</f>
        <v>0</v>
      </c>
      <c r="BH167" s="107">
        <f>IF(U167="zníž. prenesená",N167,0)</f>
        <v>0</v>
      </c>
      <c r="BI167" s="107">
        <f>IF(U167="nulová",N167,0)</f>
        <v>0</v>
      </c>
      <c r="BJ167" s="19" t="s">
        <v>128</v>
      </c>
      <c r="BK167" s="107">
        <f>L167*K167</f>
        <v>0</v>
      </c>
    </row>
    <row r="168" spans="2:63" s="1" customFormat="1" ht="21.75" customHeight="1">
      <c r="B168" s="36"/>
      <c r="C168" s="174" t="s">
        <v>5</v>
      </c>
      <c r="D168" s="174" t="s">
        <v>150</v>
      </c>
      <c r="E168" s="175" t="s">
        <v>5</v>
      </c>
      <c r="F168" s="241" t="s">
        <v>5</v>
      </c>
      <c r="G168" s="241"/>
      <c r="H168" s="241"/>
      <c r="I168" s="241"/>
      <c r="J168" s="176" t="s">
        <v>5</v>
      </c>
      <c r="K168" s="177"/>
      <c r="L168" s="242"/>
      <c r="M168" s="243"/>
      <c r="N168" s="243">
        <f t="shared" si="35"/>
        <v>0</v>
      </c>
      <c r="O168" s="243"/>
      <c r="P168" s="243"/>
      <c r="Q168" s="243"/>
      <c r="R168" s="38"/>
      <c r="T168" s="166" t="s">
        <v>5</v>
      </c>
      <c r="U168" s="178" t="s">
        <v>42</v>
      </c>
      <c r="V168" s="37"/>
      <c r="W168" s="37"/>
      <c r="X168" s="37"/>
      <c r="Y168" s="37"/>
      <c r="Z168" s="37"/>
      <c r="AA168" s="75"/>
      <c r="AT168" s="19" t="s">
        <v>301</v>
      </c>
      <c r="AU168" s="19" t="s">
        <v>83</v>
      </c>
      <c r="AY168" s="19" t="s">
        <v>301</v>
      </c>
      <c r="BE168" s="107">
        <f>IF(U168="základná",N168,0)</f>
        <v>0</v>
      </c>
      <c r="BF168" s="107">
        <f>IF(U168="znížená",N168,0)</f>
        <v>0</v>
      </c>
      <c r="BG168" s="107">
        <f>IF(U168="zákl. prenesená",N168,0)</f>
        <v>0</v>
      </c>
      <c r="BH168" s="107">
        <f>IF(U168="zníž. prenesená",N168,0)</f>
        <v>0</v>
      </c>
      <c r="BI168" s="107">
        <f>IF(U168="nulová",N168,0)</f>
        <v>0</v>
      </c>
      <c r="BJ168" s="19" t="s">
        <v>128</v>
      </c>
      <c r="BK168" s="107">
        <f>L168*K168</f>
        <v>0</v>
      </c>
    </row>
    <row r="169" spans="2:63" s="1" customFormat="1" ht="21.75" customHeight="1">
      <c r="B169" s="36"/>
      <c r="C169" s="174" t="s">
        <v>5</v>
      </c>
      <c r="D169" s="174" t="s">
        <v>150</v>
      </c>
      <c r="E169" s="175" t="s">
        <v>5</v>
      </c>
      <c r="F169" s="241" t="s">
        <v>5</v>
      </c>
      <c r="G169" s="241"/>
      <c r="H169" s="241"/>
      <c r="I169" s="241"/>
      <c r="J169" s="176" t="s">
        <v>5</v>
      </c>
      <c r="K169" s="177"/>
      <c r="L169" s="242"/>
      <c r="M169" s="243"/>
      <c r="N169" s="243">
        <f t="shared" si="35"/>
        <v>0</v>
      </c>
      <c r="O169" s="243"/>
      <c r="P169" s="243"/>
      <c r="Q169" s="243"/>
      <c r="R169" s="38"/>
      <c r="T169" s="166" t="s">
        <v>5</v>
      </c>
      <c r="U169" s="178" t="s">
        <v>42</v>
      </c>
      <c r="V169" s="37"/>
      <c r="W169" s="37"/>
      <c r="X169" s="37"/>
      <c r="Y169" s="37"/>
      <c r="Z169" s="37"/>
      <c r="AA169" s="75"/>
      <c r="AT169" s="19" t="s">
        <v>301</v>
      </c>
      <c r="AU169" s="19" t="s">
        <v>83</v>
      </c>
      <c r="AY169" s="19" t="s">
        <v>301</v>
      </c>
      <c r="BE169" s="107">
        <f>IF(U169="základná",N169,0)</f>
        <v>0</v>
      </c>
      <c r="BF169" s="107">
        <f>IF(U169="znížená",N169,0)</f>
        <v>0</v>
      </c>
      <c r="BG169" s="107">
        <f>IF(U169="zákl. prenesená",N169,0)</f>
        <v>0</v>
      </c>
      <c r="BH169" s="107">
        <f>IF(U169="zníž. prenesená",N169,0)</f>
        <v>0</v>
      </c>
      <c r="BI169" s="107">
        <f>IF(U169="nulová",N169,0)</f>
        <v>0</v>
      </c>
      <c r="BJ169" s="19" t="s">
        <v>128</v>
      </c>
      <c r="BK169" s="107">
        <f>L169*K169</f>
        <v>0</v>
      </c>
    </row>
    <row r="170" spans="2:63" s="1" customFormat="1" ht="21.75" customHeight="1">
      <c r="B170" s="36"/>
      <c r="C170" s="174" t="s">
        <v>5</v>
      </c>
      <c r="D170" s="174" t="s">
        <v>150</v>
      </c>
      <c r="E170" s="175" t="s">
        <v>5</v>
      </c>
      <c r="F170" s="241" t="s">
        <v>5</v>
      </c>
      <c r="G170" s="241"/>
      <c r="H170" s="241"/>
      <c r="I170" s="241"/>
      <c r="J170" s="176" t="s">
        <v>5</v>
      </c>
      <c r="K170" s="177"/>
      <c r="L170" s="242"/>
      <c r="M170" s="243"/>
      <c r="N170" s="243">
        <f t="shared" si="35"/>
        <v>0</v>
      </c>
      <c r="O170" s="243"/>
      <c r="P170" s="243"/>
      <c r="Q170" s="243"/>
      <c r="R170" s="38"/>
      <c r="T170" s="166" t="s">
        <v>5</v>
      </c>
      <c r="U170" s="178" t="s">
        <v>42</v>
      </c>
      <c r="V170" s="37"/>
      <c r="W170" s="37"/>
      <c r="X170" s="37"/>
      <c r="Y170" s="37"/>
      <c r="Z170" s="37"/>
      <c r="AA170" s="75"/>
      <c r="AT170" s="19" t="s">
        <v>301</v>
      </c>
      <c r="AU170" s="19" t="s">
        <v>83</v>
      </c>
      <c r="AY170" s="19" t="s">
        <v>301</v>
      </c>
      <c r="BE170" s="107">
        <f>IF(U170="základná",N170,0)</f>
        <v>0</v>
      </c>
      <c r="BF170" s="107">
        <f>IF(U170="znížená",N170,0)</f>
        <v>0</v>
      </c>
      <c r="BG170" s="107">
        <f>IF(U170="zákl. prenesená",N170,0)</f>
        <v>0</v>
      </c>
      <c r="BH170" s="107">
        <f>IF(U170="zníž. prenesená",N170,0)</f>
        <v>0</v>
      </c>
      <c r="BI170" s="107">
        <f>IF(U170="nulová",N170,0)</f>
        <v>0</v>
      </c>
      <c r="BJ170" s="19" t="s">
        <v>128</v>
      </c>
      <c r="BK170" s="107">
        <f>L170*K170</f>
        <v>0</v>
      </c>
    </row>
    <row r="171" spans="2:63" s="1" customFormat="1" ht="21.75" customHeight="1">
      <c r="B171" s="36"/>
      <c r="C171" s="174" t="s">
        <v>5</v>
      </c>
      <c r="D171" s="174" t="s">
        <v>150</v>
      </c>
      <c r="E171" s="175" t="s">
        <v>5</v>
      </c>
      <c r="F171" s="241" t="s">
        <v>5</v>
      </c>
      <c r="G171" s="241"/>
      <c r="H171" s="241"/>
      <c r="I171" s="241"/>
      <c r="J171" s="176" t="s">
        <v>5</v>
      </c>
      <c r="K171" s="177"/>
      <c r="L171" s="242"/>
      <c r="M171" s="243"/>
      <c r="N171" s="243">
        <f t="shared" si="35"/>
        <v>0</v>
      </c>
      <c r="O171" s="243"/>
      <c r="P171" s="243"/>
      <c r="Q171" s="243"/>
      <c r="R171" s="38"/>
      <c r="T171" s="166" t="s">
        <v>5</v>
      </c>
      <c r="U171" s="178" t="s">
        <v>42</v>
      </c>
      <c r="V171" s="57"/>
      <c r="W171" s="57"/>
      <c r="X171" s="57"/>
      <c r="Y171" s="57"/>
      <c r="Z171" s="57"/>
      <c r="AA171" s="59"/>
      <c r="AT171" s="19" t="s">
        <v>301</v>
      </c>
      <c r="AU171" s="19" t="s">
        <v>83</v>
      </c>
      <c r="AY171" s="19" t="s">
        <v>301</v>
      </c>
      <c r="BE171" s="107">
        <f>IF(U171="základná",N171,0)</f>
        <v>0</v>
      </c>
      <c r="BF171" s="107">
        <f>IF(U171="znížená",N171,0)</f>
        <v>0</v>
      </c>
      <c r="BG171" s="107">
        <f>IF(U171="zákl. prenesená",N171,0)</f>
        <v>0</v>
      </c>
      <c r="BH171" s="107">
        <f>IF(U171="zníž. prenesená",N171,0)</f>
        <v>0</v>
      </c>
      <c r="BI171" s="107">
        <f>IF(U171="nulová",N171,0)</f>
        <v>0</v>
      </c>
      <c r="BJ171" s="19" t="s">
        <v>128</v>
      </c>
      <c r="BK171" s="107">
        <f>L171*K171</f>
        <v>0</v>
      </c>
    </row>
    <row r="172" spans="2:18" s="1" customFormat="1" ht="6.75" customHeight="1"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2"/>
    </row>
  </sheetData>
  <sheetProtection/>
  <mergeCells count="19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59:I159"/>
    <mergeCell ref="L159:M159"/>
    <mergeCell ref="N159:Q159"/>
    <mergeCell ref="F162:I162"/>
    <mergeCell ref="L162:M162"/>
    <mergeCell ref="N162:Q162"/>
    <mergeCell ref="F163:I163"/>
    <mergeCell ref="L163:M163"/>
    <mergeCell ref="N163:Q163"/>
    <mergeCell ref="H1:K1"/>
    <mergeCell ref="S2:AC2"/>
    <mergeCell ref="F171:I171"/>
    <mergeCell ref="L171:M171"/>
    <mergeCell ref="N171:Q171"/>
    <mergeCell ref="N123:Q123"/>
    <mergeCell ref="N124:Q124"/>
    <mergeCell ref="N125:Q125"/>
    <mergeCell ref="N136:Q136"/>
    <mergeCell ref="N137:Q137"/>
    <mergeCell ref="N147:Q147"/>
    <mergeCell ref="N160:Q160"/>
    <mergeCell ref="N161:Q161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</mergeCells>
  <dataValidations count="2">
    <dataValidation type="list" allowBlank="1" showInputMessage="1" showErrorMessage="1" error="Povolené sú hodnoty K, M." sqref="D167:D172">
      <formula1>"K, M"</formula1>
    </dataValidation>
    <dataValidation type="list" allowBlank="1" showInputMessage="1" showErrorMessage="1" error="Povolené sú hodnoty základná, znížená, nulová." sqref="U167:U172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40" t="s">
        <v>104</v>
      </c>
      <c r="I1" s="240"/>
      <c r="J1" s="240"/>
      <c r="K1" s="24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9" t="s">
        <v>87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2:46" ht="36.75" customHeight="1">
      <c r="B4" s="23"/>
      <c r="C4" s="211" t="s">
        <v>108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4"/>
      <c r="T4" s="25" t="s">
        <v>12</v>
      </c>
      <c r="AT4" s="19" t="s">
        <v>6</v>
      </c>
    </row>
    <row r="5" spans="2:18" ht="6.7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4.75" customHeight="1">
      <c r="B6" s="23"/>
      <c r="C6" s="27"/>
      <c r="D6" s="31" t="s">
        <v>18</v>
      </c>
      <c r="E6" s="27"/>
      <c r="F6" s="263" t="str">
        <f>'Rekapitulácia stavby'!K6</f>
        <v>Plastika mieru komplexná revitalizácia plastiky-skulptulárneho umeleckého diela na ul. S. Chalúpku v Prievidzi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7"/>
      <c r="R6" s="24"/>
    </row>
    <row r="7" spans="2:18" s="1" customFormat="1" ht="32.25" customHeight="1">
      <c r="B7" s="36"/>
      <c r="C7" s="37"/>
      <c r="D7" s="30" t="s">
        <v>109</v>
      </c>
      <c r="E7" s="37"/>
      <c r="F7" s="233" t="s">
        <v>302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7"/>
      <c r="R7" s="38"/>
    </row>
    <row r="8" spans="2:18" s="1" customFormat="1" ht="14.25" customHeight="1">
      <c r="B8" s="36"/>
      <c r="C8" s="37"/>
      <c r="D8" s="31" t="s">
        <v>20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21</v>
      </c>
      <c r="N8" s="37"/>
      <c r="O8" s="29" t="s">
        <v>5</v>
      </c>
      <c r="P8" s="37"/>
      <c r="Q8" s="37"/>
      <c r="R8" s="38"/>
    </row>
    <row r="9" spans="2:18" s="1" customFormat="1" ht="14.25" customHeight="1">
      <c r="B9" s="36"/>
      <c r="C9" s="37"/>
      <c r="D9" s="31" t="s">
        <v>22</v>
      </c>
      <c r="E9" s="37"/>
      <c r="F9" s="29" t="s">
        <v>23</v>
      </c>
      <c r="G9" s="37"/>
      <c r="H9" s="37"/>
      <c r="I9" s="37"/>
      <c r="J9" s="37"/>
      <c r="K9" s="37"/>
      <c r="L9" s="37"/>
      <c r="M9" s="31" t="s">
        <v>24</v>
      </c>
      <c r="N9" s="37"/>
      <c r="O9" s="280" t="str">
        <f>'Rekapitulácia stavby'!AN8</f>
        <v>24. 7. 2017</v>
      </c>
      <c r="P9" s="265"/>
      <c r="Q9" s="37"/>
      <c r="R9" s="38"/>
    </row>
    <row r="10" spans="2:18" s="1" customFormat="1" ht="10.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25" customHeight="1">
      <c r="B11" s="36"/>
      <c r="C11" s="37"/>
      <c r="D11" s="31" t="s">
        <v>26</v>
      </c>
      <c r="E11" s="37"/>
      <c r="F11" s="37"/>
      <c r="G11" s="37"/>
      <c r="H11" s="37"/>
      <c r="I11" s="37"/>
      <c r="J11" s="37"/>
      <c r="K11" s="37"/>
      <c r="L11" s="37"/>
      <c r="M11" s="31" t="s">
        <v>27</v>
      </c>
      <c r="N11" s="37"/>
      <c r="O11" s="231" t="s">
        <v>5</v>
      </c>
      <c r="P11" s="231"/>
      <c r="Q11" s="37"/>
      <c r="R11" s="38"/>
    </row>
    <row r="12" spans="2:18" s="1" customFormat="1" ht="18" customHeight="1">
      <c r="B12" s="36"/>
      <c r="C12" s="37"/>
      <c r="D12" s="37"/>
      <c r="E12" s="29" t="s">
        <v>28</v>
      </c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1" t="s">
        <v>5</v>
      </c>
      <c r="P12" s="231"/>
      <c r="Q12" s="37"/>
      <c r="R12" s="38"/>
    </row>
    <row r="13" spans="2:18" s="1" customFormat="1" ht="6.7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25" customHeight="1">
      <c r="B14" s="36"/>
      <c r="C14" s="37"/>
      <c r="D14" s="31" t="s">
        <v>30</v>
      </c>
      <c r="E14" s="37"/>
      <c r="F14" s="37"/>
      <c r="G14" s="37"/>
      <c r="H14" s="37"/>
      <c r="I14" s="37"/>
      <c r="J14" s="37"/>
      <c r="K14" s="37"/>
      <c r="L14" s="37"/>
      <c r="M14" s="31" t="s">
        <v>27</v>
      </c>
      <c r="N14" s="37"/>
      <c r="O14" s="281" t="str">
        <f>IF('Rekapitulácia stavby'!AN13="","",'Rekapitulácia stavby'!AN13)</f>
        <v>Vyplň údaj</v>
      </c>
      <c r="P14" s="231"/>
      <c r="Q14" s="37"/>
      <c r="R14" s="38"/>
    </row>
    <row r="15" spans="2:18" s="1" customFormat="1" ht="18" customHeight="1">
      <c r="B15" s="36"/>
      <c r="C15" s="37"/>
      <c r="D15" s="37"/>
      <c r="E15" s="281" t="str">
        <f>IF('Rekapitulácia stavby'!E14="","",'Rekapitulácia stavby'!E14)</f>
        <v>Vyplň údaj</v>
      </c>
      <c r="F15" s="282"/>
      <c r="G15" s="282"/>
      <c r="H15" s="282"/>
      <c r="I15" s="282"/>
      <c r="J15" s="282"/>
      <c r="K15" s="282"/>
      <c r="L15" s="282"/>
      <c r="M15" s="31" t="s">
        <v>29</v>
      </c>
      <c r="N15" s="37"/>
      <c r="O15" s="281" t="str">
        <f>IF('Rekapitulácia stavby'!AN14="","",'Rekapitulácia stavby'!AN14)</f>
        <v>Vyplň údaj</v>
      </c>
      <c r="P15" s="231"/>
      <c r="Q15" s="37"/>
      <c r="R15" s="38"/>
    </row>
    <row r="16" spans="2:18" s="1" customFormat="1" ht="6.7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25" customHeight="1">
      <c r="B17" s="36"/>
      <c r="C17" s="37"/>
      <c r="D17" s="31" t="s">
        <v>32</v>
      </c>
      <c r="E17" s="37"/>
      <c r="F17" s="37"/>
      <c r="G17" s="37"/>
      <c r="H17" s="37"/>
      <c r="I17" s="37"/>
      <c r="J17" s="37"/>
      <c r="K17" s="37"/>
      <c r="L17" s="37"/>
      <c r="M17" s="31" t="s">
        <v>27</v>
      </c>
      <c r="N17" s="37"/>
      <c r="O17" s="231">
        <f>IF('Rekapitulácia stavby'!AN16="","",'Rekapitulácia stavby'!AN16)</f>
      </c>
      <c r="P17" s="231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> </v>
      </c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1">
        <f>IF('Rekapitulácia stavby'!AN17="","",'Rekapitulácia stavby'!AN17)</f>
      </c>
      <c r="P18" s="231"/>
      <c r="Q18" s="37"/>
      <c r="R18" s="38"/>
    </row>
    <row r="19" spans="2:18" s="1" customFormat="1" ht="6.7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25" customHeight="1">
      <c r="B20" s="36"/>
      <c r="C20" s="37"/>
      <c r="D20" s="31" t="s">
        <v>34</v>
      </c>
      <c r="E20" s="37"/>
      <c r="F20" s="37"/>
      <c r="G20" s="37"/>
      <c r="H20" s="37"/>
      <c r="I20" s="37"/>
      <c r="J20" s="37"/>
      <c r="K20" s="37"/>
      <c r="L20" s="37"/>
      <c r="M20" s="31" t="s">
        <v>27</v>
      </c>
      <c r="N20" s="37"/>
      <c r="O20" s="231">
        <f>IF('Rekapitulácia stavby'!AN19="","",'Rekapitulácia stavby'!AN19)</f>
      </c>
      <c r="P20" s="231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IF('Rekapitulácia stavby'!E20="","",'Rekapitulácia stavby'!E20)</f>
        <v> </v>
      </c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1">
        <f>IF('Rekapitulácia stavby'!AN20="","",'Rekapitulácia stavby'!AN20)</f>
      </c>
      <c r="P21" s="231"/>
      <c r="Q21" s="37"/>
      <c r="R21" s="38"/>
    </row>
    <row r="22" spans="2:18" s="1" customFormat="1" ht="6.7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25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36" t="s">
        <v>5</v>
      </c>
      <c r="F24" s="236"/>
      <c r="G24" s="236"/>
      <c r="H24" s="236"/>
      <c r="I24" s="236"/>
      <c r="J24" s="236"/>
      <c r="K24" s="236"/>
      <c r="L24" s="236"/>
      <c r="M24" s="37"/>
      <c r="N24" s="37"/>
      <c r="O24" s="37"/>
      <c r="P24" s="37"/>
      <c r="Q24" s="37"/>
      <c r="R24" s="38"/>
    </row>
    <row r="25" spans="2:18" s="1" customFormat="1" ht="6.7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7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25" customHeight="1">
      <c r="B27" s="36"/>
      <c r="C27" s="37"/>
      <c r="D27" s="117" t="s">
        <v>111</v>
      </c>
      <c r="E27" s="37"/>
      <c r="F27" s="37"/>
      <c r="G27" s="37"/>
      <c r="H27" s="37"/>
      <c r="I27" s="37"/>
      <c r="J27" s="37"/>
      <c r="K27" s="37"/>
      <c r="L27" s="37"/>
      <c r="M27" s="237">
        <f>N88</f>
        <v>0</v>
      </c>
      <c r="N27" s="237"/>
      <c r="O27" s="237"/>
      <c r="P27" s="237"/>
      <c r="Q27" s="37"/>
      <c r="R27" s="38"/>
    </row>
    <row r="28" spans="2:18" s="1" customFormat="1" ht="14.2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7">
        <f>N97</f>
        <v>0</v>
      </c>
      <c r="N28" s="237"/>
      <c r="O28" s="237"/>
      <c r="P28" s="237"/>
      <c r="Q28" s="37"/>
      <c r="R28" s="38"/>
    </row>
    <row r="29" spans="2:18" s="1" customFormat="1" ht="6.7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4.75" customHeight="1">
      <c r="B30" s="36"/>
      <c r="C30" s="37"/>
      <c r="D30" s="118" t="s">
        <v>38</v>
      </c>
      <c r="E30" s="37"/>
      <c r="F30" s="37"/>
      <c r="G30" s="37"/>
      <c r="H30" s="37"/>
      <c r="I30" s="37"/>
      <c r="J30" s="37"/>
      <c r="K30" s="37"/>
      <c r="L30" s="37"/>
      <c r="M30" s="279">
        <f>ROUND(M27+M28,2)</f>
        <v>0</v>
      </c>
      <c r="N30" s="262"/>
      <c r="O30" s="262"/>
      <c r="P30" s="262"/>
      <c r="Q30" s="37"/>
      <c r="R30" s="38"/>
    </row>
    <row r="31" spans="2:18" s="1" customFormat="1" ht="6.7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25" customHeight="1">
      <c r="B32" s="36"/>
      <c r="C32" s="37"/>
      <c r="D32" s="43" t="s">
        <v>39</v>
      </c>
      <c r="E32" s="43" t="s">
        <v>40</v>
      </c>
      <c r="F32" s="44">
        <v>0.2</v>
      </c>
      <c r="G32" s="119" t="s">
        <v>41</v>
      </c>
      <c r="H32" s="276">
        <f>ROUND((((SUM(BE97:BE104)+SUM(BE122:BE175))+SUM(BE177:BE181))),2)</f>
        <v>0</v>
      </c>
      <c r="I32" s="262"/>
      <c r="J32" s="262"/>
      <c r="K32" s="37"/>
      <c r="L32" s="37"/>
      <c r="M32" s="276">
        <f>ROUND(((ROUND((SUM(BE97:BE104)+SUM(BE122:BE175)),2)*F32)+SUM(BE177:BE181)*F32),2)</f>
        <v>0</v>
      </c>
      <c r="N32" s="262"/>
      <c r="O32" s="262"/>
      <c r="P32" s="262"/>
      <c r="Q32" s="37"/>
      <c r="R32" s="38"/>
    </row>
    <row r="33" spans="2:18" s="1" customFormat="1" ht="14.25" customHeight="1">
      <c r="B33" s="36"/>
      <c r="C33" s="37"/>
      <c r="D33" s="37"/>
      <c r="E33" s="43" t="s">
        <v>42</v>
      </c>
      <c r="F33" s="44">
        <v>0.2</v>
      </c>
      <c r="G33" s="119" t="s">
        <v>41</v>
      </c>
      <c r="H33" s="276">
        <f>ROUND((((SUM(BF97:BF104)+SUM(BF122:BF175))+SUM(BF177:BF181))),2)</f>
        <v>0</v>
      </c>
      <c r="I33" s="262"/>
      <c r="J33" s="262"/>
      <c r="K33" s="37"/>
      <c r="L33" s="37"/>
      <c r="M33" s="276">
        <f>ROUND(((ROUND((SUM(BF97:BF104)+SUM(BF122:BF175)),2)*F33)+SUM(BF177:BF181)*F33),2)</f>
        <v>0</v>
      </c>
      <c r="N33" s="262"/>
      <c r="O33" s="262"/>
      <c r="P33" s="262"/>
      <c r="Q33" s="37"/>
      <c r="R33" s="38"/>
    </row>
    <row r="34" spans="2:18" s="1" customFormat="1" ht="14.25" customHeight="1" hidden="1">
      <c r="B34" s="36"/>
      <c r="C34" s="37"/>
      <c r="D34" s="37"/>
      <c r="E34" s="43" t="s">
        <v>43</v>
      </c>
      <c r="F34" s="44">
        <v>0.2</v>
      </c>
      <c r="G34" s="119" t="s">
        <v>41</v>
      </c>
      <c r="H34" s="276">
        <f>ROUND((((SUM(BG97:BG104)+SUM(BG122:BG175))+SUM(BG177:BG181))),2)</f>
        <v>0</v>
      </c>
      <c r="I34" s="262"/>
      <c r="J34" s="262"/>
      <c r="K34" s="37"/>
      <c r="L34" s="37"/>
      <c r="M34" s="276">
        <v>0</v>
      </c>
      <c r="N34" s="262"/>
      <c r="O34" s="262"/>
      <c r="P34" s="262"/>
      <c r="Q34" s="37"/>
      <c r="R34" s="38"/>
    </row>
    <row r="35" spans="2:18" s="1" customFormat="1" ht="14.25" customHeight="1" hidden="1">
      <c r="B35" s="36"/>
      <c r="C35" s="37"/>
      <c r="D35" s="37"/>
      <c r="E35" s="43" t="s">
        <v>44</v>
      </c>
      <c r="F35" s="44">
        <v>0.2</v>
      </c>
      <c r="G35" s="119" t="s">
        <v>41</v>
      </c>
      <c r="H35" s="276">
        <f>ROUND((((SUM(BH97:BH104)+SUM(BH122:BH175))+SUM(BH177:BH181))),2)</f>
        <v>0</v>
      </c>
      <c r="I35" s="262"/>
      <c r="J35" s="262"/>
      <c r="K35" s="37"/>
      <c r="L35" s="37"/>
      <c r="M35" s="276">
        <v>0</v>
      </c>
      <c r="N35" s="262"/>
      <c r="O35" s="262"/>
      <c r="P35" s="262"/>
      <c r="Q35" s="37"/>
      <c r="R35" s="38"/>
    </row>
    <row r="36" spans="2:18" s="1" customFormat="1" ht="14.25" customHeight="1" hidden="1">
      <c r="B36" s="36"/>
      <c r="C36" s="37"/>
      <c r="D36" s="37"/>
      <c r="E36" s="43" t="s">
        <v>45</v>
      </c>
      <c r="F36" s="44">
        <v>0</v>
      </c>
      <c r="G36" s="119" t="s">
        <v>41</v>
      </c>
      <c r="H36" s="276">
        <f>ROUND((((SUM(BI97:BI104)+SUM(BI122:BI175))+SUM(BI177:BI181))),2)</f>
        <v>0</v>
      </c>
      <c r="I36" s="262"/>
      <c r="J36" s="262"/>
      <c r="K36" s="37"/>
      <c r="L36" s="37"/>
      <c r="M36" s="276">
        <v>0</v>
      </c>
      <c r="N36" s="262"/>
      <c r="O36" s="262"/>
      <c r="P36" s="262"/>
      <c r="Q36" s="37"/>
      <c r="R36" s="38"/>
    </row>
    <row r="37" spans="2:18" s="1" customFormat="1" ht="6.7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4.75" customHeight="1">
      <c r="B38" s="36"/>
      <c r="C38" s="115"/>
      <c r="D38" s="120" t="s">
        <v>46</v>
      </c>
      <c r="E38" s="76"/>
      <c r="F38" s="76"/>
      <c r="G38" s="121" t="s">
        <v>47</v>
      </c>
      <c r="H38" s="122" t="s">
        <v>48</v>
      </c>
      <c r="I38" s="76"/>
      <c r="J38" s="76"/>
      <c r="K38" s="76"/>
      <c r="L38" s="277">
        <f>SUM(M30:M36)</f>
        <v>0</v>
      </c>
      <c r="M38" s="277"/>
      <c r="N38" s="277"/>
      <c r="O38" s="277"/>
      <c r="P38" s="278"/>
      <c r="Q38" s="115"/>
      <c r="R38" s="38"/>
    </row>
    <row r="39" spans="2:18" s="1" customFormat="1" ht="14.2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2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49</v>
      </c>
      <c r="E50" s="52"/>
      <c r="F50" s="52"/>
      <c r="G50" s="52"/>
      <c r="H50" s="53"/>
      <c r="I50" s="37"/>
      <c r="J50" s="51" t="s">
        <v>50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51</v>
      </c>
      <c r="E59" s="57"/>
      <c r="F59" s="57"/>
      <c r="G59" s="58" t="s">
        <v>52</v>
      </c>
      <c r="H59" s="59"/>
      <c r="I59" s="37"/>
      <c r="J59" s="56" t="s">
        <v>51</v>
      </c>
      <c r="K59" s="57"/>
      <c r="L59" s="57"/>
      <c r="M59" s="57"/>
      <c r="N59" s="58" t="s">
        <v>52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53</v>
      </c>
      <c r="E61" s="52"/>
      <c r="F61" s="52"/>
      <c r="G61" s="52"/>
      <c r="H61" s="53"/>
      <c r="I61" s="37"/>
      <c r="J61" s="51" t="s">
        <v>54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51</v>
      </c>
      <c r="E70" s="57"/>
      <c r="F70" s="57"/>
      <c r="G70" s="58" t="s">
        <v>52</v>
      </c>
      <c r="H70" s="59"/>
      <c r="I70" s="37"/>
      <c r="J70" s="56" t="s">
        <v>51</v>
      </c>
      <c r="K70" s="57"/>
      <c r="L70" s="57"/>
      <c r="M70" s="57"/>
      <c r="N70" s="58" t="s">
        <v>52</v>
      </c>
      <c r="O70" s="57"/>
      <c r="P70" s="59"/>
      <c r="Q70" s="37"/>
      <c r="R70" s="38"/>
    </row>
    <row r="71" spans="2:18" s="1" customFormat="1" ht="14.2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7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75" customHeight="1">
      <c r="B76" s="36"/>
      <c r="C76" s="211" t="s">
        <v>112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8"/>
    </row>
    <row r="77" spans="2:18" s="1" customFormat="1" ht="6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18</v>
      </c>
      <c r="D78" s="37"/>
      <c r="E78" s="37"/>
      <c r="F78" s="263" t="str">
        <f>F6</f>
        <v>Plastika mieru komplexná revitalizácia plastiky-skulptulárneho umeleckého diela na ul. S. Chalúpku v Prievidzi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7"/>
      <c r="R78" s="38"/>
    </row>
    <row r="79" spans="2:18" s="1" customFormat="1" ht="36.75" customHeight="1">
      <c r="B79" s="36"/>
      <c r="C79" s="70" t="s">
        <v>109</v>
      </c>
      <c r="D79" s="37"/>
      <c r="E79" s="37"/>
      <c r="F79" s="213" t="str">
        <f>F7</f>
        <v>02 - 2017-07-Elektroinštalácia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37"/>
      <c r="R79" s="38"/>
    </row>
    <row r="80" spans="2:18" s="1" customFormat="1" ht="6.7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22</v>
      </c>
      <c r="D81" s="37"/>
      <c r="E81" s="37"/>
      <c r="F81" s="29" t="str">
        <f>F9</f>
        <v> </v>
      </c>
      <c r="G81" s="37"/>
      <c r="H81" s="37"/>
      <c r="I81" s="37"/>
      <c r="J81" s="37"/>
      <c r="K81" s="31" t="s">
        <v>24</v>
      </c>
      <c r="L81" s="37"/>
      <c r="M81" s="265" t="str">
        <f>IF(O9="","",O9)</f>
        <v>24. 7. 2017</v>
      </c>
      <c r="N81" s="265"/>
      <c r="O81" s="265"/>
      <c r="P81" s="265"/>
      <c r="Q81" s="37"/>
      <c r="R81" s="38"/>
    </row>
    <row r="82" spans="2:18" s="1" customFormat="1" ht="6.7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26</v>
      </c>
      <c r="D83" s="37"/>
      <c r="E83" s="37"/>
      <c r="F83" s="29" t="str">
        <f>E12</f>
        <v>Mesto Prievidza</v>
      </c>
      <c r="G83" s="37"/>
      <c r="H83" s="37"/>
      <c r="I83" s="37"/>
      <c r="J83" s="37"/>
      <c r="K83" s="31" t="s">
        <v>32</v>
      </c>
      <c r="L83" s="37"/>
      <c r="M83" s="231" t="str">
        <f>E18</f>
        <v> </v>
      </c>
      <c r="N83" s="231"/>
      <c r="O83" s="231"/>
      <c r="P83" s="231"/>
      <c r="Q83" s="231"/>
      <c r="R83" s="38"/>
    </row>
    <row r="84" spans="2:18" s="1" customFormat="1" ht="14.25" customHeight="1">
      <c r="B84" s="36"/>
      <c r="C84" s="31" t="s">
        <v>30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34</v>
      </c>
      <c r="L84" s="37"/>
      <c r="M84" s="231" t="str">
        <f>E21</f>
        <v> </v>
      </c>
      <c r="N84" s="231"/>
      <c r="O84" s="231"/>
      <c r="P84" s="231"/>
      <c r="Q84" s="231"/>
      <c r="R84" s="38"/>
    </row>
    <row r="85" spans="2:18" s="1" customFormat="1" ht="9.7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74" t="s">
        <v>113</v>
      </c>
      <c r="D86" s="275"/>
      <c r="E86" s="275"/>
      <c r="F86" s="275"/>
      <c r="G86" s="275"/>
      <c r="H86" s="115"/>
      <c r="I86" s="115"/>
      <c r="J86" s="115"/>
      <c r="K86" s="115"/>
      <c r="L86" s="115"/>
      <c r="M86" s="115"/>
      <c r="N86" s="274" t="s">
        <v>114</v>
      </c>
      <c r="O86" s="275"/>
      <c r="P86" s="275"/>
      <c r="Q86" s="275"/>
      <c r="R86" s="38"/>
    </row>
    <row r="87" spans="2:18" s="1" customFormat="1" ht="9.7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03">
        <f>N122</f>
        <v>0</v>
      </c>
      <c r="O88" s="272"/>
      <c r="P88" s="272"/>
      <c r="Q88" s="272"/>
      <c r="R88" s="38"/>
      <c r="AU88" s="19" t="s">
        <v>116</v>
      </c>
    </row>
    <row r="89" spans="2:18" s="6" customFormat="1" ht="24.75" customHeight="1">
      <c r="B89" s="124"/>
      <c r="C89" s="125"/>
      <c r="D89" s="126" t="s">
        <v>303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7">
        <f>N123</f>
        <v>0</v>
      </c>
      <c r="O89" s="270"/>
      <c r="P89" s="270"/>
      <c r="Q89" s="270"/>
      <c r="R89" s="127"/>
    </row>
    <row r="90" spans="2:18" s="7" customFormat="1" ht="19.5" customHeight="1">
      <c r="B90" s="128"/>
      <c r="C90" s="129"/>
      <c r="D90" s="103" t="s">
        <v>304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01">
        <f>N124</f>
        <v>0</v>
      </c>
      <c r="O90" s="271"/>
      <c r="P90" s="271"/>
      <c r="Q90" s="271"/>
      <c r="R90" s="130"/>
    </row>
    <row r="91" spans="2:18" s="7" customFormat="1" ht="19.5" customHeight="1">
      <c r="B91" s="128"/>
      <c r="C91" s="129"/>
      <c r="D91" s="103" t="s">
        <v>305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01">
        <f>N159</f>
        <v>0</v>
      </c>
      <c r="O91" s="271"/>
      <c r="P91" s="271"/>
      <c r="Q91" s="271"/>
      <c r="R91" s="130"/>
    </row>
    <row r="92" spans="2:18" s="6" customFormat="1" ht="24.75" customHeight="1">
      <c r="B92" s="124"/>
      <c r="C92" s="125"/>
      <c r="D92" s="126" t="s">
        <v>306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47">
        <f>N169</f>
        <v>0</v>
      </c>
      <c r="O92" s="270"/>
      <c r="P92" s="270"/>
      <c r="Q92" s="270"/>
      <c r="R92" s="127"/>
    </row>
    <row r="93" spans="2:18" s="6" customFormat="1" ht="24.75" customHeight="1">
      <c r="B93" s="124"/>
      <c r="C93" s="125"/>
      <c r="D93" s="126" t="s">
        <v>122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47">
        <f>N171</f>
        <v>0</v>
      </c>
      <c r="O93" s="270"/>
      <c r="P93" s="270"/>
      <c r="Q93" s="270"/>
      <c r="R93" s="127"/>
    </row>
    <row r="94" spans="2:18" s="7" customFormat="1" ht="19.5" customHeight="1">
      <c r="B94" s="128"/>
      <c r="C94" s="129"/>
      <c r="D94" s="103" t="s">
        <v>123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01">
        <f>N172</f>
        <v>0</v>
      </c>
      <c r="O94" s="271"/>
      <c r="P94" s="271"/>
      <c r="Q94" s="271"/>
      <c r="R94" s="130"/>
    </row>
    <row r="95" spans="2:18" s="6" customFormat="1" ht="21.75" customHeight="1">
      <c r="B95" s="124"/>
      <c r="C95" s="125"/>
      <c r="D95" s="126" t="s">
        <v>124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46">
        <f>N176</f>
        <v>0</v>
      </c>
      <c r="O95" s="270"/>
      <c r="P95" s="270"/>
      <c r="Q95" s="270"/>
      <c r="R95" s="127"/>
    </row>
    <row r="96" spans="2:18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2:21" s="1" customFormat="1" ht="29.25" customHeight="1">
      <c r="B97" s="36"/>
      <c r="C97" s="123" t="s">
        <v>125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72">
        <f>ROUND(N98+N99+N100+N101+N102+N103,2)</f>
        <v>0</v>
      </c>
      <c r="O97" s="273"/>
      <c r="P97" s="273"/>
      <c r="Q97" s="273"/>
      <c r="R97" s="38"/>
      <c r="T97" s="131"/>
      <c r="U97" s="132" t="s">
        <v>39</v>
      </c>
    </row>
    <row r="98" spans="2:65" s="1" customFormat="1" ht="18" customHeight="1">
      <c r="B98" s="133"/>
      <c r="C98" s="134"/>
      <c r="D98" s="198" t="s">
        <v>126</v>
      </c>
      <c r="E98" s="269"/>
      <c r="F98" s="269"/>
      <c r="G98" s="269"/>
      <c r="H98" s="269"/>
      <c r="I98" s="134"/>
      <c r="J98" s="134"/>
      <c r="K98" s="134"/>
      <c r="L98" s="134"/>
      <c r="M98" s="134"/>
      <c r="N98" s="200">
        <f>ROUND(N88*T98,2)</f>
        <v>0</v>
      </c>
      <c r="O98" s="261"/>
      <c r="P98" s="261"/>
      <c r="Q98" s="261"/>
      <c r="R98" s="136"/>
      <c r="S98" s="134"/>
      <c r="T98" s="137"/>
      <c r="U98" s="138" t="s">
        <v>42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127</v>
      </c>
      <c r="AZ98" s="139"/>
      <c r="BA98" s="139"/>
      <c r="BB98" s="139"/>
      <c r="BC98" s="139"/>
      <c r="BD98" s="139"/>
      <c r="BE98" s="141">
        <f aca="true" t="shared" si="0" ref="BE98:BE103">IF(U98="základná",N98,0)</f>
        <v>0</v>
      </c>
      <c r="BF98" s="141">
        <f aca="true" t="shared" si="1" ref="BF98:BF103">IF(U98="znížená",N98,0)</f>
        <v>0</v>
      </c>
      <c r="BG98" s="141">
        <f aca="true" t="shared" si="2" ref="BG98:BG103">IF(U98="zákl. prenesená",N98,0)</f>
        <v>0</v>
      </c>
      <c r="BH98" s="141">
        <f aca="true" t="shared" si="3" ref="BH98:BH103">IF(U98="zníž. prenesená",N98,0)</f>
        <v>0</v>
      </c>
      <c r="BI98" s="141">
        <f aca="true" t="shared" si="4" ref="BI98:BI103">IF(U98="nulová",N98,0)</f>
        <v>0</v>
      </c>
      <c r="BJ98" s="140" t="s">
        <v>128</v>
      </c>
      <c r="BK98" s="139"/>
      <c r="BL98" s="139"/>
      <c r="BM98" s="139"/>
    </row>
    <row r="99" spans="2:65" s="1" customFormat="1" ht="18" customHeight="1">
      <c r="B99" s="133"/>
      <c r="C99" s="134"/>
      <c r="D99" s="198" t="s">
        <v>129</v>
      </c>
      <c r="E99" s="269"/>
      <c r="F99" s="269"/>
      <c r="G99" s="269"/>
      <c r="H99" s="269"/>
      <c r="I99" s="134"/>
      <c r="J99" s="134"/>
      <c r="K99" s="134"/>
      <c r="L99" s="134"/>
      <c r="M99" s="134"/>
      <c r="N99" s="200">
        <f>ROUND(N88*T99,2)</f>
        <v>0</v>
      </c>
      <c r="O99" s="261"/>
      <c r="P99" s="261"/>
      <c r="Q99" s="261"/>
      <c r="R99" s="136"/>
      <c r="S99" s="134"/>
      <c r="T99" s="137"/>
      <c r="U99" s="138" t="s">
        <v>42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127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128</v>
      </c>
      <c r="BK99" s="139"/>
      <c r="BL99" s="139"/>
      <c r="BM99" s="139"/>
    </row>
    <row r="100" spans="2:65" s="1" customFormat="1" ht="18" customHeight="1">
      <c r="B100" s="133"/>
      <c r="C100" s="134"/>
      <c r="D100" s="198" t="s">
        <v>130</v>
      </c>
      <c r="E100" s="269"/>
      <c r="F100" s="269"/>
      <c r="G100" s="269"/>
      <c r="H100" s="269"/>
      <c r="I100" s="134"/>
      <c r="J100" s="134"/>
      <c r="K100" s="134"/>
      <c r="L100" s="134"/>
      <c r="M100" s="134"/>
      <c r="N100" s="200">
        <f>ROUND(N88*T100,2)</f>
        <v>0</v>
      </c>
      <c r="O100" s="261"/>
      <c r="P100" s="261"/>
      <c r="Q100" s="261"/>
      <c r="R100" s="136"/>
      <c r="S100" s="134"/>
      <c r="T100" s="137"/>
      <c r="U100" s="138" t="s">
        <v>42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127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128</v>
      </c>
      <c r="BK100" s="139"/>
      <c r="BL100" s="139"/>
      <c r="BM100" s="139"/>
    </row>
    <row r="101" spans="2:65" s="1" customFormat="1" ht="18" customHeight="1">
      <c r="B101" s="133"/>
      <c r="C101" s="134"/>
      <c r="D101" s="198" t="s">
        <v>131</v>
      </c>
      <c r="E101" s="269"/>
      <c r="F101" s="269"/>
      <c r="G101" s="269"/>
      <c r="H101" s="269"/>
      <c r="I101" s="134"/>
      <c r="J101" s="134"/>
      <c r="K101" s="134"/>
      <c r="L101" s="134"/>
      <c r="M101" s="134"/>
      <c r="N101" s="200">
        <f>ROUND(N88*T101,2)</f>
        <v>0</v>
      </c>
      <c r="O101" s="261"/>
      <c r="P101" s="261"/>
      <c r="Q101" s="261"/>
      <c r="R101" s="136"/>
      <c r="S101" s="134"/>
      <c r="T101" s="137"/>
      <c r="U101" s="138" t="s">
        <v>42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127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128</v>
      </c>
      <c r="BK101" s="139"/>
      <c r="BL101" s="139"/>
      <c r="BM101" s="139"/>
    </row>
    <row r="102" spans="2:65" s="1" customFormat="1" ht="18" customHeight="1">
      <c r="B102" s="133"/>
      <c r="C102" s="134"/>
      <c r="D102" s="198" t="s">
        <v>132</v>
      </c>
      <c r="E102" s="269"/>
      <c r="F102" s="269"/>
      <c r="G102" s="269"/>
      <c r="H102" s="269"/>
      <c r="I102" s="134"/>
      <c r="J102" s="134"/>
      <c r="K102" s="134"/>
      <c r="L102" s="134"/>
      <c r="M102" s="134"/>
      <c r="N102" s="200">
        <f>ROUND(N88*T102,2)</f>
        <v>0</v>
      </c>
      <c r="O102" s="261"/>
      <c r="P102" s="261"/>
      <c r="Q102" s="261"/>
      <c r="R102" s="136"/>
      <c r="S102" s="134"/>
      <c r="T102" s="137"/>
      <c r="U102" s="138" t="s">
        <v>42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127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128</v>
      </c>
      <c r="BK102" s="139"/>
      <c r="BL102" s="139"/>
      <c r="BM102" s="139"/>
    </row>
    <row r="103" spans="2:65" s="1" customFormat="1" ht="18" customHeight="1">
      <c r="B103" s="133"/>
      <c r="C103" s="134"/>
      <c r="D103" s="135" t="s">
        <v>133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00">
        <f>ROUND(N88*T103,2)</f>
        <v>0</v>
      </c>
      <c r="O103" s="261"/>
      <c r="P103" s="261"/>
      <c r="Q103" s="261"/>
      <c r="R103" s="136"/>
      <c r="S103" s="134"/>
      <c r="T103" s="142"/>
      <c r="U103" s="143" t="s">
        <v>42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134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128</v>
      </c>
      <c r="BK103" s="139"/>
      <c r="BL103" s="139"/>
      <c r="BM103" s="139"/>
    </row>
    <row r="104" spans="2:18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18" s="1" customFormat="1" ht="29.25" customHeight="1">
      <c r="B105" s="36"/>
      <c r="C105" s="114" t="s">
        <v>102</v>
      </c>
      <c r="D105" s="115"/>
      <c r="E105" s="115"/>
      <c r="F105" s="115"/>
      <c r="G105" s="115"/>
      <c r="H105" s="115"/>
      <c r="I105" s="115"/>
      <c r="J105" s="115"/>
      <c r="K105" s="115"/>
      <c r="L105" s="195">
        <f>ROUND(SUM(N88+N97),2)</f>
        <v>0</v>
      </c>
      <c r="M105" s="195"/>
      <c r="N105" s="195"/>
      <c r="O105" s="195"/>
      <c r="P105" s="195"/>
      <c r="Q105" s="195"/>
      <c r="R105" s="38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10" spans="2:18" s="1" customFormat="1" ht="6.7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75" customHeight="1">
      <c r="B111" s="36"/>
      <c r="C111" s="211" t="s">
        <v>135</v>
      </c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38"/>
    </row>
    <row r="112" spans="2:18" s="1" customFormat="1" ht="6.7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18</v>
      </c>
      <c r="D113" s="37"/>
      <c r="E113" s="37"/>
      <c r="F113" s="263" t="str">
        <f>F6</f>
        <v>Plastika mieru komplexná revitalizácia plastiky-skulptulárneho umeleckého diela na ul. S. Chalúpku v Prievidzi</v>
      </c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37"/>
      <c r="R113" s="38"/>
    </row>
    <row r="114" spans="2:18" s="1" customFormat="1" ht="36.75" customHeight="1">
      <c r="B114" s="36"/>
      <c r="C114" s="70" t="s">
        <v>109</v>
      </c>
      <c r="D114" s="37"/>
      <c r="E114" s="37"/>
      <c r="F114" s="213" t="str">
        <f>F7</f>
        <v>02 - 2017-07-Elektroinštalácia</v>
      </c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37"/>
      <c r="R114" s="38"/>
    </row>
    <row r="115" spans="2:18" s="1" customFormat="1" ht="6.7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22</v>
      </c>
      <c r="D116" s="37"/>
      <c r="E116" s="37"/>
      <c r="F116" s="29" t="str">
        <f>F9</f>
        <v> </v>
      </c>
      <c r="G116" s="37"/>
      <c r="H116" s="37"/>
      <c r="I116" s="37"/>
      <c r="J116" s="37"/>
      <c r="K116" s="31" t="s">
        <v>24</v>
      </c>
      <c r="L116" s="37"/>
      <c r="M116" s="265" t="str">
        <f>IF(O9="","",O9)</f>
        <v>24. 7. 2017</v>
      </c>
      <c r="N116" s="265"/>
      <c r="O116" s="265"/>
      <c r="P116" s="265"/>
      <c r="Q116" s="37"/>
      <c r="R116" s="38"/>
    </row>
    <row r="117" spans="2:18" s="1" customFormat="1" ht="6.7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5">
      <c r="B118" s="36"/>
      <c r="C118" s="31" t="s">
        <v>26</v>
      </c>
      <c r="D118" s="37"/>
      <c r="E118" s="37"/>
      <c r="F118" s="29" t="str">
        <f>E12</f>
        <v>Mesto Prievidza</v>
      </c>
      <c r="G118" s="37"/>
      <c r="H118" s="37"/>
      <c r="I118" s="37"/>
      <c r="J118" s="37"/>
      <c r="K118" s="31" t="s">
        <v>32</v>
      </c>
      <c r="L118" s="37"/>
      <c r="M118" s="231" t="str">
        <f>E18</f>
        <v> </v>
      </c>
      <c r="N118" s="231"/>
      <c r="O118" s="231"/>
      <c r="P118" s="231"/>
      <c r="Q118" s="231"/>
      <c r="R118" s="38"/>
    </row>
    <row r="119" spans="2:18" s="1" customFormat="1" ht="14.25" customHeight="1">
      <c r="B119" s="36"/>
      <c r="C119" s="31" t="s">
        <v>30</v>
      </c>
      <c r="D119" s="37"/>
      <c r="E119" s="37"/>
      <c r="F119" s="29" t="str">
        <f>IF(E15="","",E15)</f>
        <v>Vyplň údaj</v>
      </c>
      <c r="G119" s="37"/>
      <c r="H119" s="37"/>
      <c r="I119" s="37"/>
      <c r="J119" s="37"/>
      <c r="K119" s="31" t="s">
        <v>34</v>
      </c>
      <c r="L119" s="37"/>
      <c r="M119" s="231" t="str">
        <f>E21</f>
        <v> </v>
      </c>
      <c r="N119" s="231"/>
      <c r="O119" s="231"/>
      <c r="P119" s="231"/>
      <c r="Q119" s="231"/>
      <c r="R119" s="38"/>
    </row>
    <row r="120" spans="2:18" s="1" customFormat="1" ht="9.7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8" customFormat="1" ht="29.25" customHeight="1">
      <c r="B121" s="144"/>
      <c r="C121" s="145" t="s">
        <v>136</v>
      </c>
      <c r="D121" s="146" t="s">
        <v>137</v>
      </c>
      <c r="E121" s="146" t="s">
        <v>57</v>
      </c>
      <c r="F121" s="266" t="s">
        <v>138</v>
      </c>
      <c r="G121" s="266"/>
      <c r="H121" s="266"/>
      <c r="I121" s="266"/>
      <c r="J121" s="146" t="s">
        <v>139</v>
      </c>
      <c r="K121" s="146" t="s">
        <v>140</v>
      </c>
      <c r="L121" s="267" t="s">
        <v>141</v>
      </c>
      <c r="M121" s="267"/>
      <c r="N121" s="266" t="s">
        <v>114</v>
      </c>
      <c r="O121" s="266"/>
      <c r="P121" s="266"/>
      <c r="Q121" s="268"/>
      <c r="R121" s="147"/>
      <c r="T121" s="77" t="s">
        <v>142</v>
      </c>
      <c r="U121" s="78" t="s">
        <v>39</v>
      </c>
      <c r="V121" s="78" t="s">
        <v>143</v>
      </c>
      <c r="W121" s="78" t="s">
        <v>144</v>
      </c>
      <c r="X121" s="78" t="s">
        <v>145</v>
      </c>
      <c r="Y121" s="78" t="s">
        <v>146</v>
      </c>
      <c r="Z121" s="78" t="s">
        <v>147</v>
      </c>
      <c r="AA121" s="79" t="s">
        <v>148</v>
      </c>
    </row>
    <row r="122" spans="2:63" s="1" customFormat="1" ht="29.25" customHeight="1">
      <c r="B122" s="36"/>
      <c r="C122" s="81" t="s">
        <v>111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44">
        <f>BK122</f>
        <v>0</v>
      </c>
      <c r="O122" s="245"/>
      <c r="P122" s="245"/>
      <c r="Q122" s="245"/>
      <c r="R122" s="38"/>
      <c r="T122" s="80"/>
      <c r="U122" s="52"/>
      <c r="V122" s="52"/>
      <c r="W122" s="148">
        <f>W123+W169+W171+W176</f>
        <v>0</v>
      </c>
      <c r="X122" s="52"/>
      <c r="Y122" s="148">
        <f>Y123+Y169+Y171+Y176</f>
        <v>3.49307</v>
      </c>
      <c r="Z122" s="52"/>
      <c r="AA122" s="149">
        <f>AA123+AA169+AA171+AA176</f>
        <v>0</v>
      </c>
      <c r="AT122" s="19" t="s">
        <v>74</v>
      </c>
      <c r="AU122" s="19" t="s">
        <v>116</v>
      </c>
      <c r="BK122" s="150">
        <f>BK123+BK169+BK171+BK176</f>
        <v>0</v>
      </c>
    </row>
    <row r="123" spans="2:63" s="9" customFormat="1" ht="36.75" customHeight="1">
      <c r="B123" s="151"/>
      <c r="C123" s="152"/>
      <c r="D123" s="153" t="s">
        <v>303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246">
        <f>BK123</f>
        <v>0</v>
      </c>
      <c r="O123" s="247"/>
      <c r="P123" s="247"/>
      <c r="Q123" s="247"/>
      <c r="R123" s="154"/>
      <c r="T123" s="155"/>
      <c r="U123" s="152"/>
      <c r="V123" s="152"/>
      <c r="W123" s="156">
        <f>W124+W159</f>
        <v>0</v>
      </c>
      <c r="X123" s="152"/>
      <c r="Y123" s="156">
        <f>Y124+Y159</f>
        <v>3.49307</v>
      </c>
      <c r="Z123" s="152"/>
      <c r="AA123" s="157">
        <f>AA124+AA159</f>
        <v>0</v>
      </c>
      <c r="AR123" s="158" t="s">
        <v>159</v>
      </c>
      <c r="AT123" s="159" t="s">
        <v>74</v>
      </c>
      <c r="AU123" s="159" t="s">
        <v>75</v>
      </c>
      <c r="AY123" s="158" t="s">
        <v>149</v>
      </c>
      <c r="BK123" s="160">
        <f>BK124+BK159</f>
        <v>0</v>
      </c>
    </row>
    <row r="124" spans="2:63" s="9" customFormat="1" ht="19.5" customHeight="1">
      <c r="B124" s="151"/>
      <c r="C124" s="152"/>
      <c r="D124" s="161" t="s">
        <v>304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248">
        <f>BK124</f>
        <v>0</v>
      </c>
      <c r="O124" s="249"/>
      <c r="P124" s="249"/>
      <c r="Q124" s="249"/>
      <c r="R124" s="154"/>
      <c r="T124" s="155"/>
      <c r="U124" s="152"/>
      <c r="V124" s="152"/>
      <c r="W124" s="156">
        <f>SUM(W125:W158)</f>
        <v>0</v>
      </c>
      <c r="X124" s="152"/>
      <c r="Y124" s="156">
        <f>SUM(Y125:Y158)</f>
        <v>0.15835</v>
      </c>
      <c r="Z124" s="152"/>
      <c r="AA124" s="157">
        <f>SUM(AA125:AA158)</f>
        <v>0</v>
      </c>
      <c r="AR124" s="158" t="s">
        <v>159</v>
      </c>
      <c r="AT124" s="159" t="s">
        <v>74</v>
      </c>
      <c r="AU124" s="159" t="s">
        <v>83</v>
      </c>
      <c r="AY124" s="158" t="s">
        <v>149</v>
      </c>
      <c r="BK124" s="160">
        <f>SUM(BK125:BK158)</f>
        <v>0</v>
      </c>
    </row>
    <row r="125" spans="2:65" s="1" customFormat="1" ht="31.5" customHeight="1">
      <c r="B125" s="133"/>
      <c r="C125" s="162" t="s">
        <v>83</v>
      </c>
      <c r="D125" s="162" t="s">
        <v>150</v>
      </c>
      <c r="E125" s="163" t="s">
        <v>307</v>
      </c>
      <c r="F125" s="256" t="s">
        <v>308</v>
      </c>
      <c r="G125" s="256"/>
      <c r="H125" s="256"/>
      <c r="I125" s="256"/>
      <c r="J125" s="164" t="s">
        <v>309</v>
      </c>
      <c r="K125" s="165">
        <v>20</v>
      </c>
      <c r="L125" s="242">
        <v>0</v>
      </c>
      <c r="M125" s="242"/>
      <c r="N125" s="257">
        <f aca="true" t="shared" si="5" ref="N125:N158">ROUND(L125*K125,2)</f>
        <v>0</v>
      </c>
      <c r="O125" s="257"/>
      <c r="P125" s="257"/>
      <c r="Q125" s="257"/>
      <c r="R125" s="136"/>
      <c r="T125" s="166" t="s">
        <v>5</v>
      </c>
      <c r="U125" s="45" t="s">
        <v>42</v>
      </c>
      <c r="V125" s="37"/>
      <c r="W125" s="167">
        <f aca="true" t="shared" si="6" ref="W125:W158">V125*K125</f>
        <v>0</v>
      </c>
      <c r="X125" s="167">
        <v>0</v>
      </c>
      <c r="Y125" s="167">
        <f aca="true" t="shared" si="7" ref="Y125:Y158">X125*K125</f>
        <v>0</v>
      </c>
      <c r="Z125" s="167">
        <v>0</v>
      </c>
      <c r="AA125" s="168">
        <f aca="true" t="shared" si="8" ref="AA125:AA158">Z125*K125</f>
        <v>0</v>
      </c>
      <c r="AR125" s="19" t="s">
        <v>310</v>
      </c>
      <c r="AT125" s="19" t="s">
        <v>150</v>
      </c>
      <c r="AU125" s="19" t="s">
        <v>128</v>
      </c>
      <c r="AY125" s="19" t="s">
        <v>149</v>
      </c>
      <c r="BE125" s="107">
        <f aca="true" t="shared" si="9" ref="BE125:BE158">IF(U125="základná",N125,0)</f>
        <v>0</v>
      </c>
      <c r="BF125" s="107">
        <f aca="true" t="shared" si="10" ref="BF125:BF158">IF(U125="znížená",N125,0)</f>
        <v>0</v>
      </c>
      <c r="BG125" s="107">
        <f aca="true" t="shared" si="11" ref="BG125:BG158">IF(U125="zákl. prenesená",N125,0)</f>
        <v>0</v>
      </c>
      <c r="BH125" s="107">
        <f aca="true" t="shared" si="12" ref="BH125:BH158">IF(U125="zníž. prenesená",N125,0)</f>
        <v>0</v>
      </c>
      <c r="BI125" s="107">
        <f aca="true" t="shared" si="13" ref="BI125:BI158">IF(U125="nulová",N125,0)</f>
        <v>0</v>
      </c>
      <c r="BJ125" s="19" t="s">
        <v>128</v>
      </c>
      <c r="BK125" s="107">
        <f aca="true" t="shared" si="14" ref="BK125:BK158">ROUND(L125*K125,2)</f>
        <v>0</v>
      </c>
      <c r="BL125" s="19" t="s">
        <v>310</v>
      </c>
      <c r="BM125" s="19" t="s">
        <v>311</v>
      </c>
    </row>
    <row r="126" spans="2:65" s="1" customFormat="1" ht="22.5" customHeight="1">
      <c r="B126" s="133"/>
      <c r="C126" s="169" t="s">
        <v>128</v>
      </c>
      <c r="D126" s="169" t="s">
        <v>204</v>
      </c>
      <c r="E126" s="170" t="s">
        <v>312</v>
      </c>
      <c r="F126" s="258" t="s">
        <v>313</v>
      </c>
      <c r="G126" s="258"/>
      <c r="H126" s="258"/>
      <c r="I126" s="258"/>
      <c r="J126" s="171" t="s">
        <v>309</v>
      </c>
      <c r="K126" s="172">
        <v>20</v>
      </c>
      <c r="L126" s="259">
        <v>0</v>
      </c>
      <c r="M126" s="259"/>
      <c r="N126" s="260">
        <f t="shared" si="5"/>
        <v>0</v>
      </c>
      <c r="O126" s="257"/>
      <c r="P126" s="257"/>
      <c r="Q126" s="257"/>
      <c r="R126" s="136"/>
      <c r="T126" s="166" t="s">
        <v>5</v>
      </c>
      <c r="U126" s="45" t="s">
        <v>42</v>
      </c>
      <c r="V126" s="37"/>
      <c r="W126" s="167">
        <f t="shared" si="6"/>
        <v>0</v>
      </c>
      <c r="X126" s="167">
        <v>0.0002</v>
      </c>
      <c r="Y126" s="167">
        <f t="shared" si="7"/>
        <v>0.004</v>
      </c>
      <c r="Z126" s="167">
        <v>0</v>
      </c>
      <c r="AA126" s="168">
        <f t="shared" si="8"/>
        <v>0</v>
      </c>
      <c r="AR126" s="19" t="s">
        <v>314</v>
      </c>
      <c r="AT126" s="19" t="s">
        <v>204</v>
      </c>
      <c r="AU126" s="19" t="s">
        <v>128</v>
      </c>
      <c r="AY126" s="19" t="s">
        <v>149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19" t="s">
        <v>128</v>
      </c>
      <c r="BK126" s="107">
        <f t="shared" si="14"/>
        <v>0</v>
      </c>
      <c r="BL126" s="19" t="s">
        <v>314</v>
      </c>
      <c r="BM126" s="19" t="s">
        <v>315</v>
      </c>
    </row>
    <row r="127" spans="2:65" s="1" customFormat="1" ht="31.5" customHeight="1">
      <c r="B127" s="133"/>
      <c r="C127" s="162" t="s">
        <v>159</v>
      </c>
      <c r="D127" s="162" t="s">
        <v>150</v>
      </c>
      <c r="E127" s="163" t="s">
        <v>316</v>
      </c>
      <c r="F127" s="256" t="s">
        <v>317</v>
      </c>
      <c r="G127" s="256"/>
      <c r="H127" s="256"/>
      <c r="I127" s="256"/>
      <c r="J127" s="164" t="s">
        <v>309</v>
      </c>
      <c r="K127" s="165">
        <v>32</v>
      </c>
      <c r="L127" s="242">
        <v>0</v>
      </c>
      <c r="M127" s="242"/>
      <c r="N127" s="257">
        <f t="shared" si="5"/>
        <v>0</v>
      </c>
      <c r="O127" s="257"/>
      <c r="P127" s="257"/>
      <c r="Q127" s="257"/>
      <c r="R127" s="136"/>
      <c r="T127" s="166" t="s">
        <v>5</v>
      </c>
      <c r="U127" s="45" t="s">
        <v>42</v>
      </c>
      <c r="V127" s="37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9" t="s">
        <v>310</v>
      </c>
      <c r="AT127" s="19" t="s">
        <v>150</v>
      </c>
      <c r="AU127" s="19" t="s">
        <v>128</v>
      </c>
      <c r="AY127" s="19" t="s">
        <v>149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128</v>
      </c>
      <c r="BK127" s="107">
        <f t="shared" si="14"/>
        <v>0</v>
      </c>
      <c r="BL127" s="19" t="s">
        <v>310</v>
      </c>
      <c r="BM127" s="19" t="s">
        <v>318</v>
      </c>
    </row>
    <row r="128" spans="2:65" s="1" customFormat="1" ht="22.5" customHeight="1">
      <c r="B128" s="133"/>
      <c r="C128" s="169" t="s">
        <v>154</v>
      </c>
      <c r="D128" s="169" t="s">
        <v>204</v>
      </c>
      <c r="E128" s="170" t="s">
        <v>319</v>
      </c>
      <c r="F128" s="258" t="s">
        <v>320</v>
      </c>
      <c r="G128" s="258"/>
      <c r="H128" s="258"/>
      <c r="I128" s="258"/>
      <c r="J128" s="171" t="s">
        <v>309</v>
      </c>
      <c r="K128" s="172">
        <v>32</v>
      </c>
      <c r="L128" s="259">
        <v>0</v>
      </c>
      <c r="M128" s="259"/>
      <c r="N128" s="260">
        <f t="shared" si="5"/>
        <v>0</v>
      </c>
      <c r="O128" s="257"/>
      <c r="P128" s="257"/>
      <c r="Q128" s="257"/>
      <c r="R128" s="136"/>
      <c r="T128" s="166" t="s">
        <v>5</v>
      </c>
      <c r="U128" s="45" t="s">
        <v>42</v>
      </c>
      <c r="V128" s="37"/>
      <c r="W128" s="167">
        <f t="shared" si="6"/>
        <v>0</v>
      </c>
      <c r="X128" s="167">
        <v>0.00017</v>
      </c>
      <c r="Y128" s="167">
        <f t="shared" si="7"/>
        <v>0.00544</v>
      </c>
      <c r="Z128" s="167">
        <v>0</v>
      </c>
      <c r="AA128" s="168">
        <f t="shared" si="8"/>
        <v>0</v>
      </c>
      <c r="AR128" s="19" t="s">
        <v>314</v>
      </c>
      <c r="AT128" s="19" t="s">
        <v>204</v>
      </c>
      <c r="AU128" s="19" t="s">
        <v>128</v>
      </c>
      <c r="AY128" s="19" t="s">
        <v>149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128</v>
      </c>
      <c r="BK128" s="107">
        <f t="shared" si="14"/>
        <v>0</v>
      </c>
      <c r="BL128" s="19" t="s">
        <v>314</v>
      </c>
      <c r="BM128" s="19" t="s">
        <v>321</v>
      </c>
    </row>
    <row r="129" spans="2:65" s="1" customFormat="1" ht="44.25" customHeight="1">
      <c r="B129" s="133"/>
      <c r="C129" s="162" t="s">
        <v>167</v>
      </c>
      <c r="D129" s="162" t="s">
        <v>150</v>
      </c>
      <c r="E129" s="163" t="s">
        <v>322</v>
      </c>
      <c r="F129" s="256" t="s">
        <v>323</v>
      </c>
      <c r="G129" s="256"/>
      <c r="H129" s="256"/>
      <c r="I129" s="256"/>
      <c r="J129" s="164" t="s">
        <v>309</v>
      </c>
      <c r="K129" s="165">
        <v>3</v>
      </c>
      <c r="L129" s="242">
        <v>0</v>
      </c>
      <c r="M129" s="242"/>
      <c r="N129" s="257">
        <f t="shared" si="5"/>
        <v>0</v>
      </c>
      <c r="O129" s="257"/>
      <c r="P129" s="257"/>
      <c r="Q129" s="257"/>
      <c r="R129" s="136"/>
      <c r="T129" s="166" t="s">
        <v>5</v>
      </c>
      <c r="U129" s="45" t="s">
        <v>42</v>
      </c>
      <c r="V129" s="37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9" t="s">
        <v>310</v>
      </c>
      <c r="AT129" s="19" t="s">
        <v>150</v>
      </c>
      <c r="AU129" s="19" t="s">
        <v>128</v>
      </c>
      <c r="AY129" s="19" t="s">
        <v>149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19" t="s">
        <v>128</v>
      </c>
      <c r="BK129" s="107">
        <f t="shared" si="14"/>
        <v>0</v>
      </c>
      <c r="BL129" s="19" t="s">
        <v>310</v>
      </c>
      <c r="BM129" s="19" t="s">
        <v>324</v>
      </c>
    </row>
    <row r="130" spans="2:65" s="1" customFormat="1" ht="31.5" customHeight="1">
      <c r="B130" s="133"/>
      <c r="C130" s="169" t="s">
        <v>171</v>
      </c>
      <c r="D130" s="169" t="s">
        <v>204</v>
      </c>
      <c r="E130" s="170" t="s">
        <v>325</v>
      </c>
      <c r="F130" s="258" t="s">
        <v>326</v>
      </c>
      <c r="G130" s="258"/>
      <c r="H130" s="258"/>
      <c r="I130" s="258"/>
      <c r="J130" s="171" t="s">
        <v>309</v>
      </c>
      <c r="K130" s="172">
        <v>3</v>
      </c>
      <c r="L130" s="259">
        <v>0</v>
      </c>
      <c r="M130" s="259"/>
      <c r="N130" s="260">
        <f t="shared" si="5"/>
        <v>0</v>
      </c>
      <c r="O130" s="257"/>
      <c r="P130" s="257"/>
      <c r="Q130" s="257"/>
      <c r="R130" s="136"/>
      <c r="T130" s="166" t="s">
        <v>5</v>
      </c>
      <c r="U130" s="45" t="s">
        <v>42</v>
      </c>
      <c r="V130" s="37"/>
      <c r="W130" s="167">
        <f t="shared" si="6"/>
        <v>0</v>
      </c>
      <c r="X130" s="167">
        <v>0.00269</v>
      </c>
      <c r="Y130" s="167">
        <f t="shared" si="7"/>
        <v>0.00807</v>
      </c>
      <c r="Z130" s="167">
        <v>0</v>
      </c>
      <c r="AA130" s="168">
        <f t="shared" si="8"/>
        <v>0</v>
      </c>
      <c r="AR130" s="19" t="s">
        <v>314</v>
      </c>
      <c r="AT130" s="19" t="s">
        <v>204</v>
      </c>
      <c r="AU130" s="19" t="s">
        <v>128</v>
      </c>
      <c r="AY130" s="19" t="s">
        <v>149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19" t="s">
        <v>128</v>
      </c>
      <c r="BK130" s="107">
        <f t="shared" si="14"/>
        <v>0</v>
      </c>
      <c r="BL130" s="19" t="s">
        <v>314</v>
      </c>
      <c r="BM130" s="19" t="s">
        <v>327</v>
      </c>
    </row>
    <row r="131" spans="2:65" s="1" customFormat="1" ht="31.5" customHeight="1">
      <c r="B131" s="133"/>
      <c r="C131" s="169" t="s">
        <v>175</v>
      </c>
      <c r="D131" s="169" t="s">
        <v>204</v>
      </c>
      <c r="E131" s="170" t="s">
        <v>328</v>
      </c>
      <c r="F131" s="258" t="s">
        <v>329</v>
      </c>
      <c r="G131" s="258"/>
      <c r="H131" s="258"/>
      <c r="I131" s="258"/>
      <c r="J131" s="171" t="s">
        <v>309</v>
      </c>
      <c r="K131" s="172">
        <v>3</v>
      </c>
      <c r="L131" s="259">
        <v>0</v>
      </c>
      <c r="M131" s="259"/>
      <c r="N131" s="260">
        <f t="shared" si="5"/>
        <v>0</v>
      </c>
      <c r="O131" s="257"/>
      <c r="P131" s="257"/>
      <c r="Q131" s="257"/>
      <c r="R131" s="136"/>
      <c r="T131" s="166" t="s">
        <v>5</v>
      </c>
      <c r="U131" s="45" t="s">
        <v>42</v>
      </c>
      <c r="V131" s="37"/>
      <c r="W131" s="167">
        <f t="shared" si="6"/>
        <v>0</v>
      </c>
      <c r="X131" s="167">
        <v>0.00064</v>
      </c>
      <c r="Y131" s="167">
        <f t="shared" si="7"/>
        <v>0.0019200000000000003</v>
      </c>
      <c r="Z131" s="167">
        <v>0</v>
      </c>
      <c r="AA131" s="168">
        <f t="shared" si="8"/>
        <v>0</v>
      </c>
      <c r="AR131" s="19" t="s">
        <v>314</v>
      </c>
      <c r="AT131" s="19" t="s">
        <v>204</v>
      </c>
      <c r="AU131" s="19" t="s">
        <v>128</v>
      </c>
      <c r="AY131" s="19" t="s">
        <v>149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19" t="s">
        <v>128</v>
      </c>
      <c r="BK131" s="107">
        <f t="shared" si="14"/>
        <v>0</v>
      </c>
      <c r="BL131" s="19" t="s">
        <v>314</v>
      </c>
      <c r="BM131" s="19" t="s">
        <v>330</v>
      </c>
    </row>
    <row r="132" spans="2:65" s="1" customFormat="1" ht="31.5" customHeight="1">
      <c r="B132" s="133"/>
      <c r="C132" s="162" t="s">
        <v>179</v>
      </c>
      <c r="D132" s="162" t="s">
        <v>150</v>
      </c>
      <c r="E132" s="163" t="s">
        <v>331</v>
      </c>
      <c r="F132" s="256" t="s">
        <v>332</v>
      </c>
      <c r="G132" s="256"/>
      <c r="H132" s="256"/>
      <c r="I132" s="256"/>
      <c r="J132" s="164" t="s">
        <v>207</v>
      </c>
      <c r="K132" s="165">
        <v>1</v>
      </c>
      <c r="L132" s="242">
        <v>0</v>
      </c>
      <c r="M132" s="242"/>
      <c r="N132" s="257">
        <f t="shared" si="5"/>
        <v>0</v>
      </c>
      <c r="O132" s="257"/>
      <c r="P132" s="257"/>
      <c r="Q132" s="257"/>
      <c r="R132" s="136"/>
      <c r="T132" s="166" t="s">
        <v>5</v>
      </c>
      <c r="U132" s="45" t="s">
        <v>42</v>
      </c>
      <c r="V132" s="37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9" t="s">
        <v>310</v>
      </c>
      <c r="AT132" s="19" t="s">
        <v>150</v>
      </c>
      <c r="AU132" s="19" t="s">
        <v>128</v>
      </c>
      <c r="AY132" s="19" t="s">
        <v>149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19" t="s">
        <v>128</v>
      </c>
      <c r="BK132" s="107">
        <f t="shared" si="14"/>
        <v>0</v>
      </c>
      <c r="BL132" s="19" t="s">
        <v>310</v>
      </c>
      <c r="BM132" s="19" t="s">
        <v>333</v>
      </c>
    </row>
    <row r="133" spans="2:65" s="1" customFormat="1" ht="22.5" customHeight="1">
      <c r="B133" s="133"/>
      <c r="C133" s="169" t="s">
        <v>183</v>
      </c>
      <c r="D133" s="169" t="s">
        <v>204</v>
      </c>
      <c r="E133" s="170" t="s">
        <v>334</v>
      </c>
      <c r="F133" s="258" t="s">
        <v>335</v>
      </c>
      <c r="G133" s="258"/>
      <c r="H133" s="258"/>
      <c r="I133" s="258"/>
      <c r="J133" s="171" t="s">
        <v>207</v>
      </c>
      <c r="K133" s="172">
        <v>1</v>
      </c>
      <c r="L133" s="259">
        <v>0</v>
      </c>
      <c r="M133" s="259"/>
      <c r="N133" s="260">
        <f t="shared" si="5"/>
        <v>0</v>
      </c>
      <c r="O133" s="257"/>
      <c r="P133" s="257"/>
      <c r="Q133" s="257"/>
      <c r="R133" s="136"/>
      <c r="T133" s="166" t="s">
        <v>5</v>
      </c>
      <c r="U133" s="45" t="s">
        <v>42</v>
      </c>
      <c r="V133" s="37"/>
      <c r="W133" s="167">
        <f t="shared" si="6"/>
        <v>0</v>
      </c>
      <c r="X133" s="167">
        <v>0.00064</v>
      </c>
      <c r="Y133" s="167">
        <f t="shared" si="7"/>
        <v>0.00064</v>
      </c>
      <c r="Z133" s="167">
        <v>0</v>
      </c>
      <c r="AA133" s="168">
        <f t="shared" si="8"/>
        <v>0</v>
      </c>
      <c r="AR133" s="19" t="s">
        <v>314</v>
      </c>
      <c r="AT133" s="19" t="s">
        <v>204</v>
      </c>
      <c r="AU133" s="19" t="s">
        <v>128</v>
      </c>
      <c r="AY133" s="19" t="s">
        <v>149</v>
      </c>
      <c r="BE133" s="107">
        <f t="shared" si="9"/>
        <v>0</v>
      </c>
      <c r="BF133" s="107">
        <f t="shared" si="10"/>
        <v>0</v>
      </c>
      <c r="BG133" s="107">
        <f t="shared" si="11"/>
        <v>0</v>
      </c>
      <c r="BH133" s="107">
        <f t="shared" si="12"/>
        <v>0</v>
      </c>
      <c r="BI133" s="107">
        <f t="shared" si="13"/>
        <v>0</v>
      </c>
      <c r="BJ133" s="19" t="s">
        <v>128</v>
      </c>
      <c r="BK133" s="107">
        <f t="shared" si="14"/>
        <v>0</v>
      </c>
      <c r="BL133" s="19" t="s">
        <v>314</v>
      </c>
      <c r="BM133" s="19" t="s">
        <v>336</v>
      </c>
    </row>
    <row r="134" spans="2:65" s="1" customFormat="1" ht="31.5" customHeight="1">
      <c r="B134" s="133"/>
      <c r="C134" s="162" t="s">
        <v>188</v>
      </c>
      <c r="D134" s="162" t="s">
        <v>150</v>
      </c>
      <c r="E134" s="163" t="s">
        <v>337</v>
      </c>
      <c r="F134" s="256" t="s">
        <v>338</v>
      </c>
      <c r="G134" s="256"/>
      <c r="H134" s="256"/>
      <c r="I134" s="256"/>
      <c r="J134" s="164" t="s">
        <v>207</v>
      </c>
      <c r="K134" s="165">
        <v>12</v>
      </c>
      <c r="L134" s="242">
        <v>0</v>
      </c>
      <c r="M134" s="242"/>
      <c r="N134" s="257">
        <f t="shared" si="5"/>
        <v>0</v>
      </c>
      <c r="O134" s="257"/>
      <c r="P134" s="257"/>
      <c r="Q134" s="257"/>
      <c r="R134" s="136"/>
      <c r="T134" s="166" t="s">
        <v>5</v>
      </c>
      <c r="U134" s="45" t="s">
        <v>42</v>
      </c>
      <c r="V134" s="37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9" t="s">
        <v>310</v>
      </c>
      <c r="AT134" s="19" t="s">
        <v>150</v>
      </c>
      <c r="AU134" s="19" t="s">
        <v>128</v>
      </c>
      <c r="AY134" s="19" t="s">
        <v>149</v>
      </c>
      <c r="BE134" s="107">
        <f t="shared" si="9"/>
        <v>0</v>
      </c>
      <c r="BF134" s="107">
        <f t="shared" si="10"/>
        <v>0</v>
      </c>
      <c r="BG134" s="107">
        <f t="shared" si="11"/>
        <v>0</v>
      </c>
      <c r="BH134" s="107">
        <f t="shared" si="12"/>
        <v>0</v>
      </c>
      <c r="BI134" s="107">
        <f t="shared" si="13"/>
        <v>0</v>
      </c>
      <c r="BJ134" s="19" t="s">
        <v>128</v>
      </c>
      <c r="BK134" s="107">
        <f t="shared" si="14"/>
        <v>0</v>
      </c>
      <c r="BL134" s="19" t="s">
        <v>310</v>
      </c>
      <c r="BM134" s="19" t="s">
        <v>339</v>
      </c>
    </row>
    <row r="135" spans="2:65" s="1" customFormat="1" ht="31.5" customHeight="1">
      <c r="B135" s="133"/>
      <c r="C135" s="162" t="s">
        <v>193</v>
      </c>
      <c r="D135" s="162" t="s">
        <v>150</v>
      </c>
      <c r="E135" s="163" t="s">
        <v>340</v>
      </c>
      <c r="F135" s="256" t="s">
        <v>341</v>
      </c>
      <c r="G135" s="256"/>
      <c r="H135" s="256"/>
      <c r="I135" s="256"/>
      <c r="J135" s="164" t="s">
        <v>207</v>
      </c>
      <c r="K135" s="165">
        <v>8</v>
      </c>
      <c r="L135" s="242">
        <v>0</v>
      </c>
      <c r="M135" s="242"/>
      <c r="N135" s="257">
        <f t="shared" si="5"/>
        <v>0</v>
      </c>
      <c r="O135" s="257"/>
      <c r="P135" s="257"/>
      <c r="Q135" s="257"/>
      <c r="R135" s="136"/>
      <c r="T135" s="166" t="s">
        <v>5</v>
      </c>
      <c r="U135" s="45" t="s">
        <v>42</v>
      </c>
      <c r="V135" s="37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9" t="s">
        <v>310</v>
      </c>
      <c r="AT135" s="19" t="s">
        <v>150</v>
      </c>
      <c r="AU135" s="19" t="s">
        <v>128</v>
      </c>
      <c r="AY135" s="19" t="s">
        <v>149</v>
      </c>
      <c r="BE135" s="107">
        <f t="shared" si="9"/>
        <v>0</v>
      </c>
      <c r="BF135" s="107">
        <f t="shared" si="10"/>
        <v>0</v>
      </c>
      <c r="BG135" s="107">
        <f t="shared" si="11"/>
        <v>0</v>
      </c>
      <c r="BH135" s="107">
        <f t="shared" si="12"/>
        <v>0</v>
      </c>
      <c r="BI135" s="107">
        <f t="shared" si="13"/>
        <v>0</v>
      </c>
      <c r="BJ135" s="19" t="s">
        <v>128</v>
      </c>
      <c r="BK135" s="107">
        <f t="shared" si="14"/>
        <v>0</v>
      </c>
      <c r="BL135" s="19" t="s">
        <v>310</v>
      </c>
      <c r="BM135" s="19" t="s">
        <v>342</v>
      </c>
    </row>
    <row r="136" spans="2:65" s="1" customFormat="1" ht="22.5" customHeight="1">
      <c r="B136" s="133"/>
      <c r="C136" s="162" t="s">
        <v>199</v>
      </c>
      <c r="D136" s="162" t="s">
        <v>150</v>
      </c>
      <c r="E136" s="163" t="s">
        <v>343</v>
      </c>
      <c r="F136" s="256" t="s">
        <v>344</v>
      </c>
      <c r="G136" s="256"/>
      <c r="H136" s="256"/>
      <c r="I136" s="256"/>
      <c r="J136" s="164" t="s">
        <v>207</v>
      </c>
      <c r="K136" s="165">
        <v>1</v>
      </c>
      <c r="L136" s="242">
        <v>0</v>
      </c>
      <c r="M136" s="242"/>
      <c r="N136" s="257">
        <f t="shared" si="5"/>
        <v>0</v>
      </c>
      <c r="O136" s="257"/>
      <c r="P136" s="257"/>
      <c r="Q136" s="257"/>
      <c r="R136" s="136"/>
      <c r="T136" s="166" t="s">
        <v>5</v>
      </c>
      <c r="U136" s="45" t="s">
        <v>42</v>
      </c>
      <c r="V136" s="37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9" t="s">
        <v>310</v>
      </c>
      <c r="AT136" s="19" t="s">
        <v>150</v>
      </c>
      <c r="AU136" s="19" t="s">
        <v>128</v>
      </c>
      <c r="AY136" s="19" t="s">
        <v>149</v>
      </c>
      <c r="BE136" s="107">
        <f t="shared" si="9"/>
        <v>0</v>
      </c>
      <c r="BF136" s="107">
        <f t="shared" si="10"/>
        <v>0</v>
      </c>
      <c r="BG136" s="107">
        <f t="shared" si="11"/>
        <v>0</v>
      </c>
      <c r="BH136" s="107">
        <f t="shared" si="12"/>
        <v>0</v>
      </c>
      <c r="BI136" s="107">
        <f t="shared" si="13"/>
        <v>0</v>
      </c>
      <c r="BJ136" s="19" t="s">
        <v>128</v>
      </c>
      <c r="BK136" s="107">
        <f t="shared" si="14"/>
        <v>0</v>
      </c>
      <c r="BL136" s="19" t="s">
        <v>310</v>
      </c>
      <c r="BM136" s="19" t="s">
        <v>345</v>
      </c>
    </row>
    <row r="137" spans="2:65" s="1" customFormat="1" ht="22.5" customHeight="1">
      <c r="B137" s="133"/>
      <c r="C137" s="169" t="s">
        <v>203</v>
      </c>
      <c r="D137" s="169" t="s">
        <v>204</v>
      </c>
      <c r="E137" s="170" t="s">
        <v>346</v>
      </c>
      <c r="F137" s="258" t="s">
        <v>347</v>
      </c>
      <c r="G137" s="258"/>
      <c r="H137" s="258"/>
      <c r="I137" s="258"/>
      <c r="J137" s="171" t="s">
        <v>207</v>
      </c>
      <c r="K137" s="172">
        <v>1</v>
      </c>
      <c r="L137" s="259">
        <v>0</v>
      </c>
      <c r="M137" s="259"/>
      <c r="N137" s="260">
        <f t="shared" si="5"/>
        <v>0</v>
      </c>
      <c r="O137" s="257"/>
      <c r="P137" s="257"/>
      <c r="Q137" s="257"/>
      <c r="R137" s="136"/>
      <c r="T137" s="166" t="s">
        <v>5</v>
      </c>
      <c r="U137" s="45" t="s">
        <v>42</v>
      </c>
      <c r="V137" s="37"/>
      <c r="W137" s="167">
        <f t="shared" si="6"/>
        <v>0</v>
      </c>
      <c r="X137" s="167">
        <v>0.00265</v>
      </c>
      <c r="Y137" s="167">
        <f t="shared" si="7"/>
        <v>0.00265</v>
      </c>
      <c r="Z137" s="167">
        <v>0</v>
      </c>
      <c r="AA137" s="168">
        <f t="shared" si="8"/>
        <v>0</v>
      </c>
      <c r="AR137" s="19" t="s">
        <v>314</v>
      </c>
      <c r="AT137" s="19" t="s">
        <v>204</v>
      </c>
      <c r="AU137" s="19" t="s">
        <v>128</v>
      </c>
      <c r="AY137" s="19" t="s">
        <v>149</v>
      </c>
      <c r="BE137" s="107">
        <f t="shared" si="9"/>
        <v>0</v>
      </c>
      <c r="BF137" s="107">
        <f t="shared" si="10"/>
        <v>0</v>
      </c>
      <c r="BG137" s="107">
        <f t="shared" si="11"/>
        <v>0</v>
      </c>
      <c r="BH137" s="107">
        <f t="shared" si="12"/>
        <v>0</v>
      </c>
      <c r="BI137" s="107">
        <f t="shared" si="13"/>
        <v>0</v>
      </c>
      <c r="BJ137" s="19" t="s">
        <v>128</v>
      </c>
      <c r="BK137" s="107">
        <f t="shared" si="14"/>
        <v>0</v>
      </c>
      <c r="BL137" s="19" t="s">
        <v>314</v>
      </c>
      <c r="BM137" s="19" t="s">
        <v>348</v>
      </c>
    </row>
    <row r="138" spans="2:65" s="1" customFormat="1" ht="22.5" customHeight="1">
      <c r="B138" s="133"/>
      <c r="C138" s="162" t="s">
        <v>210</v>
      </c>
      <c r="D138" s="162" t="s">
        <v>150</v>
      </c>
      <c r="E138" s="163" t="s">
        <v>349</v>
      </c>
      <c r="F138" s="256" t="s">
        <v>350</v>
      </c>
      <c r="G138" s="256"/>
      <c r="H138" s="256"/>
      <c r="I138" s="256"/>
      <c r="J138" s="164" t="s">
        <v>207</v>
      </c>
      <c r="K138" s="165">
        <v>4</v>
      </c>
      <c r="L138" s="242">
        <v>0</v>
      </c>
      <c r="M138" s="242"/>
      <c r="N138" s="257">
        <f t="shared" si="5"/>
        <v>0</v>
      </c>
      <c r="O138" s="257"/>
      <c r="P138" s="257"/>
      <c r="Q138" s="257"/>
      <c r="R138" s="136"/>
      <c r="T138" s="166" t="s">
        <v>5</v>
      </c>
      <c r="U138" s="45" t="s">
        <v>42</v>
      </c>
      <c r="V138" s="37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9" t="s">
        <v>310</v>
      </c>
      <c r="AT138" s="19" t="s">
        <v>150</v>
      </c>
      <c r="AU138" s="19" t="s">
        <v>128</v>
      </c>
      <c r="AY138" s="19" t="s">
        <v>149</v>
      </c>
      <c r="BE138" s="107">
        <f t="shared" si="9"/>
        <v>0</v>
      </c>
      <c r="BF138" s="107">
        <f t="shared" si="10"/>
        <v>0</v>
      </c>
      <c r="BG138" s="107">
        <f t="shared" si="11"/>
        <v>0</v>
      </c>
      <c r="BH138" s="107">
        <f t="shared" si="12"/>
        <v>0</v>
      </c>
      <c r="BI138" s="107">
        <f t="shared" si="13"/>
        <v>0</v>
      </c>
      <c r="BJ138" s="19" t="s">
        <v>128</v>
      </c>
      <c r="BK138" s="107">
        <f t="shared" si="14"/>
        <v>0</v>
      </c>
      <c r="BL138" s="19" t="s">
        <v>310</v>
      </c>
      <c r="BM138" s="19" t="s">
        <v>351</v>
      </c>
    </row>
    <row r="139" spans="2:65" s="1" customFormat="1" ht="22.5" customHeight="1">
      <c r="B139" s="133"/>
      <c r="C139" s="169" t="s">
        <v>215</v>
      </c>
      <c r="D139" s="169" t="s">
        <v>204</v>
      </c>
      <c r="E139" s="170" t="s">
        <v>352</v>
      </c>
      <c r="F139" s="258" t="s">
        <v>353</v>
      </c>
      <c r="G139" s="258"/>
      <c r="H139" s="258"/>
      <c r="I139" s="258"/>
      <c r="J139" s="171" t="s">
        <v>207</v>
      </c>
      <c r="K139" s="172">
        <v>4</v>
      </c>
      <c r="L139" s="259">
        <v>0</v>
      </c>
      <c r="M139" s="259"/>
      <c r="N139" s="260">
        <f t="shared" si="5"/>
        <v>0</v>
      </c>
      <c r="O139" s="257"/>
      <c r="P139" s="257"/>
      <c r="Q139" s="257"/>
      <c r="R139" s="136"/>
      <c r="T139" s="166" t="s">
        <v>5</v>
      </c>
      <c r="U139" s="45" t="s">
        <v>42</v>
      </c>
      <c r="V139" s="37"/>
      <c r="W139" s="167">
        <f t="shared" si="6"/>
        <v>0</v>
      </c>
      <c r="X139" s="167">
        <v>0.003</v>
      </c>
      <c r="Y139" s="167">
        <f t="shared" si="7"/>
        <v>0.012</v>
      </c>
      <c r="Z139" s="167">
        <v>0</v>
      </c>
      <c r="AA139" s="168">
        <f t="shared" si="8"/>
        <v>0</v>
      </c>
      <c r="AR139" s="19" t="s">
        <v>314</v>
      </c>
      <c r="AT139" s="19" t="s">
        <v>204</v>
      </c>
      <c r="AU139" s="19" t="s">
        <v>128</v>
      </c>
      <c r="AY139" s="19" t="s">
        <v>149</v>
      </c>
      <c r="BE139" s="107">
        <f t="shared" si="9"/>
        <v>0</v>
      </c>
      <c r="BF139" s="107">
        <f t="shared" si="10"/>
        <v>0</v>
      </c>
      <c r="BG139" s="107">
        <f t="shared" si="11"/>
        <v>0</v>
      </c>
      <c r="BH139" s="107">
        <f t="shared" si="12"/>
        <v>0</v>
      </c>
      <c r="BI139" s="107">
        <f t="shared" si="13"/>
        <v>0</v>
      </c>
      <c r="BJ139" s="19" t="s">
        <v>128</v>
      </c>
      <c r="BK139" s="107">
        <f t="shared" si="14"/>
        <v>0</v>
      </c>
      <c r="BL139" s="19" t="s">
        <v>314</v>
      </c>
      <c r="BM139" s="19" t="s">
        <v>354</v>
      </c>
    </row>
    <row r="140" spans="2:65" s="1" customFormat="1" ht="22.5" customHeight="1">
      <c r="B140" s="133"/>
      <c r="C140" s="162" t="s">
        <v>197</v>
      </c>
      <c r="D140" s="162" t="s">
        <v>150</v>
      </c>
      <c r="E140" s="163" t="s">
        <v>355</v>
      </c>
      <c r="F140" s="256" t="s">
        <v>356</v>
      </c>
      <c r="G140" s="256"/>
      <c r="H140" s="256"/>
      <c r="I140" s="256"/>
      <c r="J140" s="164" t="s">
        <v>309</v>
      </c>
      <c r="K140" s="165">
        <v>6</v>
      </c>
      <c r="L140" s="242">
        <v>0</v>
      </c>
      <c r="M140" s="242"/>
      <c r="N140" s="257">
        <f t="shared" si="5"/>
        <v>0</v>
      </c>
      <c r="O140" s="257"/>
      <c r="P140" s="257"/>
      <c r="Q140" s="257"/>
      <c r="R140" s="136"/>
      <c r="T140" s="166" t="s">
        <v>5</v>
      </c>
      <c r="U140" s="45" t="s">
        <v>42</v>
      </c>
      <c r="V140" s="37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9" t="s">
        <v>310</v>
      </c>
      <c r="AT140" s="19" t="s">
        <v>150</v>
      </c>
      <c r="AU140" s="19" t="s">
        <v>128</v>
      </c>
      <c r="AY140" s="19" t="s">
        <v>149</v>
      </c>
      <c r="BE140" s="107">
        <f t="shared" si="9"/>
        <v>0</v>
      </c>
      <c r="BF140" s="107">
        <f t="shared" si="10"/>
        <v>0</v>
      </c>
      <c r="BG140" s="107">
        <f t="shared" si="11"/>
        <v>0</v>
      </c>
      <c r="BH140" s="107">
        <f t="shared" si="12"/>
        <v>0</v>
      </c>
      <c r="BI140" s="107">
        <f t="shared" si="13"/>
        <v>0</v>
      </c>
      <c r="BJ140" s="19" t="s">
        <v>128</v>
      </c>
      <c r="BK140" s="107">
        <f t="shared" si="14"/>
        <v>0</v>
      </c>
      <c r="BL140" s="19" t="s">
        <v>310</v>
      </c>
      <c r="BM140" s="19" t="s">
        <v>357</v>
      </c>
    </row>
    <row r="141" spans="2:65" s="1" customFormat="1" ht="31.5" customHeight="1">
      <c r="B141" s="133"/>
      <c r="C141" s="169" t="s">
        <v>222</v>
      </c>
      <c r="D141" s="169" t="s">
        <v>204</v>
      </c>
      <c r="E141" s="170" t="s">
        <v>358</v>
      </c>
      <c r="F141" s="258" t="s">
        <v>359</v>
      </c>
      <c r="G141" s="258"/>
      <c r="H141" s="258"/>
      <c r="I141" s="258"/>
      <c r="J141" s="171" t="s">
        <v>360</v>
      </c>
      <c r="K141" s="172">
        <v>2.4</v>
      </c>
      <c r="L141" s="259">
        <v>0</v>
      </c>
      <c r="M141" s="259"/>
      <c r="N141" s="260">
        <f t="shared" si="5"/>
        <v>0</v>
      </c>
      <c r="O141" s="257"/>
      <c r="P141" s="257"/>
      <c r="Q141" s="257"/>
      <c r="R141" s="136"/>
      <c r="T141" s="166" t="s">
        <v>5</v>
      </c>
      <c r="U141" s="45" t="s">
        <v>42</v>
      </c>
      <c r="V141" s="37"/>
      <c r="W141" s="167">
        <f t="shared" si="6"/>
        <v>0</v>
      </c>
      <c r="X141" s="167">
        <v>0.001</v>
      </c>
      <c r="Y141" s="167">
        <f t="shared" si="7"/>
        <v>0.0024</v>
      </c>
      <c r="Z141" s="167">
        <v>0</v>
      </c>
      <c r="AA141" s="168">
        <f t="shared" si="8"/>
        <v>0</v>
      </c>
      <c r="AR141" s="19" t="s">
        <v>314</v>
      </c>
      <c r="AT141" s="19" t="s">
        <v>204</v>
      </c>
      <c r="AU141" s="19" t="s">
        <v>128</v>
      </c>
      <c r="AY141" s="19" t="s">
        <v>149</v>
      </c>
      <c r="BE141" s="107">
        <f t="shared" si="9"/>
        <v>0</v>
      </c>
      <c r="BF141" s="107">
        <f t="shared" si="10"/>
        <v>0</v>
      </c>
      <c r="BG141" s="107">
        <f t="shared" si="11"/>
        <v>0</v>
      </c>
      <c r="BH141" s="107">
        <f t="shared" si="12"/>
        <v>0</v>
      </c>
      <c r="BI141" s="107">
        <f t="shared" si="13"/>
        <v>0</v>
      </c>
      <c r="BJ141" s="19" t="s">
        <v>128</v>
      </c>
      <c r="BK141" s="107">
        <f t="shared" si="14"/>
        <v>0</v>
      </c>
      <c r="BL141" s="19" t="s">
        <v>314</v>
      </c>
      <c r="BM141" s="19" t="s">
        <v>361</v>
      </c>
    </row>
    <row r="142" spans="2:65" s="1" customFormat="1" ht="31.5" customHeight="1">
      <c r="B142" s="133"/>
      <c r="C142" s="162" t="s">
        <v>226</v>
      </c>
      <c r="D142" s="162" t="s">
        <v>150</v>
      </c>
      <c r="E142" s="163" t="s">
        <v>362</v>
      </c>
      <c r="F142" s="256" t="s">
        <v>363</v>
      </c>
      <c r="G142" s="256"/>
      <c r="H142" s="256"/>
      <c r="I142" s="256"/>
      <c r="J142" s="164" t="s">
        <v>309</v>
      </c>
      <c r="K142" s="165">
        <v>40</v>
      </c>
      <c r="L142" s="242">
        <v>0</v>
      </c>
      <c r="M142" s="242"/>
      <c r="N142" s="257">
        <f t="shared" si="5"/>
        <v>0</v>
      </c>
      <c r="O142" s="257"/>
      <c r="P142" s="257"/>
      <c r="Q142" s="257"/>
      <c r="R142" s="136"/>
      <c r="T142" s="166" t="s">
        <v>5</v>
      </c>
      <c r="U142" s="45" t="s">
        <v>42</v>
      </c>
      <c r="V142" s="37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9" t="s">
        <v>310</v>
      </c>
      <c r="AT142" s="19" t="s">
        <v>150</v>
      </c>
      <c r="AU142" s="19" t="s">
        <v>128</v>
      </c>
      <c r="AY142" s="19" t="s">
        <v>149</v>
      </c>
      <c r="BE142" s="107">
        <f t="shared" si="9"/>
        <v>0</v>
      </c>
      <c r="BF142" s="107">
        <f t="shared" si="10"/>
        <v>0</v>
      </c>
      <c r="BG142" s="107">
        <f t="shared" si="11"/>
        <v>0</v>
      </c>
      <c r="BH142" s="107">
        <f t="shared" si="12"/>
        <v>0</v>
      </c>
      <c r="BI142" s="107">
        <f t="shared" si="13"/>
        <v>0</v>
      </c>
      <c r="BJ142" s="19" t="s">
        <v>128</v>
      </c>
      <c r="BK142" s="107">
        <f t="shared" si="14"/>
        <v>0</v>
      </c>
      <c r="BL142" s="19" t="s">
        <v>310</v>
      </c>
      <c r="BM142" s="19" t="s">
        <v>364</v>
      </c>
    </row>
    <row r="143" spans="2:65" s="1" customFormat="1" ht="31.5" customHeight="1">
      <c r="B143" s="133"/>
      <c r="C143" s="169" t="s">
        <v>230</v>
      </c>
      <c r="D143" s="169" t="s">
        <v>204</v>
      </c>
      <c r="E143" s="170" t="s">
        <v>365</v>
      </c>
      <c r="F143" s="258" t="s">
        <v>366</v>
      </c>
      <c r="G143" s="258"/>
      <c r="H143" s="258"/>
      <c r="I143" s="258"/>
      <c r="J143" s="171" t="s">
        <v>360</v>
      </c>
      <c r="K143" s="172">
        <v>37.68</v>
      </c>
      <c r="L143" s="259">
        <v>0</v>
      </c>
      <c r="M143" s="259"/>
      <c r="N143" s="260">
        <f t="shared" si="5"/>
        <v>0</v>
      </c>
      <c r="O143" s="257"/>
      <c r="P143" s="257"/>
      <c r="Q143" s="257"/>
      <c r="R143" s="136"/>
      <c r="T143" s="166" t="s">
        <v>5</v>
      </c>
      <c r="U143" s="45" t="s">
        <v>42</v>
      </c>
      <c r="V143" s="37"/>
      <c r="W143" s="167">
        <f t="shared" si="6"/>
        <v>0</v>
      </c>
      <c r="X143" s="167">
        <v>0.001</v>
      </c>
      <c r="Y143" s="167">
        <f t="shared" si="7"/>
        <v>0.03768</v>
      </c>
      <c r="Z143" s="167">
        <v>0</v>
      </c>
      <c r="AA143" s="168">
        <f t="shared" si="8"/>
        <v>0</v>
      </c>
      <c r="AR143" s="19" t="s">
        <v>314</v>
      </c>
      <c r="AT143" s="19" t="s">
        <v>204</v>
      </c>
      <c r="AU143" s="19" t="s">
        <v>128</v>
      </c>
      <c r="AY143" s="19" t="s">
        <v>149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19" t="s">
        <v>128</v>
      </c>
      <c r="BK143" s="107">
        <f t="shared" si="14"/>
        <v>0</v>
      </c>
      <c r="BL143" s="19" t="s">
        <v>314</v>
      </c>
      <c r="BM143" s="19" t="s">
        <v>367</v>
      </c>
    </row>
    <row r="144" spans="2:65" s="1" customFormat="1" ht="22.5" customHeight="1">
      <c r="B144" s="133"/>
      <c r="C144" s="162" t="s">
        <v>10</v>
      </c>
      <c r="D144" s="162" t="s">
        <v>150</v>
      </c>
      <c r="E144" s="163" t="s">
        <v>368</v>
      </c>
      <c r="F144" s="256" t="s">
        <v>369</v>
      </c>
      <c r="G144" s="256"/>
      <c r="H144" s="256"/>
      <c r="I144" s="256"/>
      <c r="J144" s="164" t="s">
        <v>207</v>
      </c>
      <c r="K144" s="165">
        <v>4</v>
      </c>
      <c r="L144" s="242">
        <v>0</v>
      </c>
      <c r="M144" s="242"/>
      <c r="N144" s="257">
        <f t="shared" si="5"/>
        <v>0</v>
      </c>
      <c r="O144" s="257"/>
      <c r="P144" s="257"/>
      <c r="Q144" s="257"/>
      <c r="R144" s="136"/>
      <c r="T144" s="166" t="s">
        <v>5</v>
      </c>
      <c r="U144" s="45" t="s">
        <v>42</v>
      </c>
      <c r="V144" s="37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9" t="s">
        <v>310</v>
      </c>
      <c r="AT144" s="19" t="s">
        <v>150</v>
      </c>
      <c r="AU144" s="19" t="s">
        <v>128</v>
      </c>
      <c r="AY144" s="19" t="s">
        <v>149</v>
      </c>
      <c r="BE144" s="107">
        <f t="shared" si="9"/>
        <v>0</v>
      </c>
      <c r="BF144" s="107">
        <f t="shared" si="10"/>
        <v>0</v>
      </c>
      <c r="BG144" s="107">
        <f t="shared" si="11"/>
        <v>0</v>
      </c>
      <c r="BH144" s="107">
        <f t="shared" si="12"/>
        <v>0</v>
      </c>
      <c r="BI144" s="107">
        <f t="shared" si="13"/>
        <v>0</v>
      </c>
      <c r="BJ144" s="19" t="s">
        <v>128</v>
      </c>
      <c r="BK144" s="107">
        <f t="shared" si="14"/>
        <v>0</v>
      </c>
      <c r="BL144" s="19" t="s">
        <v>310</v>
      </c>
      <c r="BM144" s="19" t="s">
        <v>370</v>
      </c>
    </row>
    <row r="145" spans="2:65" s="1" customFormat="1" ht="31.5" customHeight="1">
      <c r="B145" s="133"/>
      <c r="C145" s="169" t="s">
        <v>237</v>
      </c>
      <c r="D145" s="169" t="s">
        <v>204</v>
      </c>
      <c r="E145" s="170" t="s">
        <v>371</v>
      </c>
      <c r="F145" s="258" t="s">
        <v>372</v>
      </c>
      <c r="G145" s="258"/>
      <c r="H145" s="258"/>
      <c r="I145" s="258"/>
      <c r="J145" s="171" t="s">
        <v>207</v>
      </c>
      <c r="K145" s="172">
        <v>4</v>
      </c>
      <c r="L145" s="259">
        <v>0</v>
      </c>
      <c r="M145" s="259"/>
      <c r="N145" s="260">
        <f t="shared" si="5"/>
        <v>0</v>
      </c>
      <c r="O145" s="257"/>
      <c r="P145" s="257"/>
      <c r="Q145" s="257"/>
      <c r="R145" s="136"/>
      <c r="T145" s="166" t="s">
        <v>5</v>
      </c>
      <c r="U145" s="45" t="s">
        <v>42</v>
      </c>
      <c r="V145" s="37"/>
      <c r="W145" s="167">
        <f t="shared" si="6"/>
        <v>0</v>
      </c>
      <c r="X145" s="167">
        <v>0.0004</v>
      </c>
      <c r="Y145" s="167">
        <f t="shared" si="7"/>
        <v>0.0016</v>
      </c>
      <c r="Z145" s="167">
        <v>0</v>
      </c>
      <c r="AA145" s="168">
        <f t="shared" si="8"/>
        <v>0</v>
      </c>
      <c r="AR145" s="19" t="s">
        <v>314</v>
      </c>
      <c r="AT145" s="19" t="s">
        <v>204</v>
      </c>
      <c r="AU145" s="19" t="s">
        <v>128</v>
      </c>
      <c r="AY145" s="19" t="s">
        <v>149</v>
      </c>
      <c r="BE145" s="107">
        <f t="shared" si="9"/>
        <v>0</v>
      </c>
      <c r="BF145" s="107">
        <f t="shared" si="10"/>
        <v>0</v>
      </c>
      <c r="BG145" s="107">
        <f t="shared" si="11"/>
        <v>0</v>
      </c>
      <c r="BH145" s="107">
        <f t="shared" si="12"/>
        <v>0</v>
      </c>
      <c r="BI145" s="107">
        <f t="shared" si="13"/>
        <v>0</v>
      </c>
      <c r="BJ145" s="19" t="s">
        <v>128</v>
      </c>
      <c r="BK145" s="107">
        <f t="shared" si="14"/>
        <v>0</v>
      </c>
      <c r="BL145" s="19" t="s">
        <v>314</v>
      </c>
      <c r="BM145" s="19" t="s">
        <v>373</v>
      </c>
    </row>
    <row r="146" spans="2:65" s="1" customFormat="1" ht="22.5" customHeight="1">
      <c r="B146" s="133"/>
      <c r="C146" s="162" t="s">
        <v>241</v>
      </c>
      <c r="D146" s="162" t="s">
        <v>150</v>
      </c>
      <c r="E146" s="163" t="s">
        <v>374</v>
      </c>
      <c r="F146" s="256" t="s">
        <v>375</v>
      </c>
      <c r="G146" s="256"/>
      <c r="H146" s="256"/>
      <c r="I146" s="256"/>
      <c r="J146" s="164" t="s">
        <v>207</v>
      </c>
      <c r="K146" s="165">
        <v>1</v>
      </c>
      <c r="L146" s="242">
        <v>0</v>
      </c>
      <c r="M146" s="242"/>
      <c r="N146" s="257">
        <f t="shared" si="5"/>
        <v>0</v>
      </c>
      <c r="O146" s="257"/>
      <c r="P146" s="257"/>
      <c r="Q146" s="257"/>
      <c r="R146" s="136"/>
      <c r="T146" s="166" t="s">
        <v>5</v>
      </c>
      <c r="U146" s="45" t="s">
        <v>42</v>
      </c>
      <c r="V146" s="37"/>
      <c r="W146" s="167">
        <f t="shared" si="6"/>
        <v>0</v>
      </c>
      <c r="X146" s="167">
        <v>0</v>
      </c>
      <c r="Y146" s="167">
        <f t="shared" si="7"/>
        <v>0</v>
      </c>
      <c r="Z146" s="167">
        <v>0</v>
      </c>
      <c r="AA146" s="168">
        <f t="shared" si="8"/>
        <v>0</v>
      </c>
      <c r="AR146" s="19" t="s">
        <v>310</v>
      </c>
      <c r="AT146" s="19" t="s">
        <v>150</v>
      </c>
      <c r="AU146" s="19" t="s">
        <v>128</v>
      </c>
      <c r="AY146" s="19" t="s">
        <v>149</v>
      </c>
      <c r="BE146" s="107">
        <f t="shared" si="9"/>
        <v>0</v>
      </c>
      <c r="BF146" s="107">
        <f t="shared" si="10"/>
        <v>0</v>
      </c>
      <c r="BG146" s="107">
        <f t="shared" si="11"/>
        <v>0</v>
      </c>
      <c r="BH146" s="107">
        <f t="shared" si="12"/>
        <v>0</v>
      </c>
      <c r="BI146" s="107">
        <f t="shared" si="13"/>
        <v>0</v>
      </c>
      <c r="BJ146" s="19" t="s">
        <v>128</v>
      </c>
      <c r="BK146" s="107">
        <f t="shared" si="14"/>
        <v>0</v>
      </c>
      <c r="BL146" s="19" t="s">
        <v>310</v>
      </c>
      <c r="BM146" s="19" t="s">
        <v>376</v>
      </c>
    </row>
    <row r="147" spans="2:65" s="1" customFormat="1" ht="44.25" customHeight="1">
      <c r="B147" s="133"/>
      <c r="C147" s="169" t="s">
        <v>245</v>
      </c>
      <c r="D147" s="169" t="s">
        <v>204</v>
      </c>
      <c r="E147" s="170" t="s">
        <v>377</v>
      </c>
      <c r="F147" s="258" t="s">
        <v>378</v>
      </c>
      <c r="G147" s="258"/>
      <c r="H147" s="258"/>
      <c r="I147" s="258"/>
      <c r="J147" s="171" t="s">
        <v>207</v>
      </c>
      <c r="K147" s="172">
        <v>1</v>
      </c>
      <c r="L147" s="259">
        <v>0</v>
      </c>
      <c r="M147" s="259"/>
      <c r="N147" s="260">
        <f t="shared" si="5"/>
        <v>0</v>
      </c>
      <c r="O147" s="257"/>
      <c r="P147" s="257"/>
      <c r="Q147" s="257"/>
      <c r="R147" s="136"/>
      <c r="T147" s="166" t="s">
        <v>5</v>
      </c>
      <c r="U147" s="45" t="s">
        <v>42</v>
      </c>
      <c r="V147" s="37"/>
      <c r="W147" s="167">
        <f t="shared" si="6"/>
        <v>0</v>
      </c>
      <c r="X147" s="167">
        <v>0.00015</v>
      </c>
      <c r="Y147" s="167">
        <f t="shared" si="7"/>
        <v>0.00015</v>
      </c>
      <c r="Z147" s="167">
        <v>0</v>
      </c>
      <c r="AA147" s="168">
        <f t="shared" si="8"/>
        <v>0</v>
      </c>
      <c r="AR147" s="19" t="s">
        <v>314</v>
      </c>
      <c r="AT147" s="19" t="s">
        <v>204</v>
      </c>
      <c r="AU147" s="19" t="s">
        <v>128</v>
      </c>
      <c r="AY147" s="19" t="s">
        <v>149</v>
      </c>
      <c r="BE147" s="107">
        <f t="shared" si="9"/>
        <v>0</v>
      </c>
      <c r="BF147" s="107">
        <f t="shared" si="10"/>
        <v>0</v>
      </c>
      <c r="BG147" s="107">
        <f t="shared" si="11"/>
        <v>0</v>
      </c>
      <c r="BH147" s="107">
        <f t="shared" si="12"/>
        <v>0</v>
      </c>
      <c r="BI147" s="107">
        <f t="shared" si="13"/>
        <v>0</v>
      </c>
      <c r="BJ147" s="19" t="s">
        <v>128</v>
      </c>
      <c r="BK147" s="107">
        <f t="shared" si="14"/>
        <v>0</v>
      </c>
      <c r="BL147" s="19" t="s">
        <v>314</v>
      </c>
      <c r="BM147" s="19" t="s">
        <v>379</v>
      </c>
    </row>
    <row r="148" spans="2:65" s="1" customFormat="1" ht="22.5" customHeight="1">
      <c r="B148" s="133"/>
      <c r="C148" s="162" t="s">
        <v>249</v>
      </c>
      <c r="D148" s="162" t="s">
        <v>150</v>
      </c>
      <c r="E148" s="163" t="s">
        <v>380</v>
      </c>
      <c r="F148" s="256" t="s">
        <v>381</v>
      </c>
      <c r="G148" s="256"/>
      <c r="H148" s="256"/>
      <c r="I148" s="256"/>
      <c r="J148" s="164" t="s">
        <v>207</v>
      </c>
      <c r="K148" s="165">
        <v>8</v>
      </c>
      <c r="L148" s="242">
        <v>0</v>
      </c>
      <c r="M148" s="242"/>
      <c r="N148" s="257">
        <f t="shared" si="5"/>
        <v>0</v>
      </c>
      <c r="O148" s="257"/>
      <c r="P148" s="257"/>
      <c r="Q148" s="257"/>
      <c r="R148" s="136"/>
      <c r="T148" s="166" t="s">
        <v>5</v>
      </c>
      <c r="U148" s="45" t="s">
        <v>42</v>
      </c>
      <c r="V148" s="37"/>
      <c r="W148" s="167">
        <f t="shared" si="6"/>
        <v>0</v>
      </c>
      <c r="X148" s="167">
        <v>0</v>
      </c>
      <c r="Y148" s="167">
        <f t="shared" si="7"/>
        <v>0</v>
      </c>
      <c r="Z148" s="167">
        <v>0</v>
      </c>
      <c r="AA148" s="168">
        <f t="shared" si="8"/>
        <v>0</v>
      </c>
      <c r="AR148" s="19" t="s">
        <v>310</v>
      </c>
      <c r="AT148" s="19" t="s">
        <v>150</v>
      </c>
      <c r="AU148" s="19" t="s">
        <v>128</v>
      </c>
      <c r="AY148" s="19" t="s">
        <v>149</v>
      </c>
      <c r="BE148" s="107">
        <f t="shared" si="9"/>
        <v>0</v>
      </c>
      <c r="BF148" s="107">
        <f t="shared" si="10"/>
        <v>0</v>
      </c>
      <c r="BG148" s="107">
        <f t="shared" si="11"/>
        <v>0</v>
      </c>
      <c r="BH148" s="107">
        <f t="shared" si="12"/>
        <v>0</v>
      </c>
      <c r="BI148" s="107">
        <f t="shared" si="13"/>
        <v>0</v>
      </c>
      <c r="BJ148" s="19" t="s">
        <v>128</v>
      </c>
      <c r="BK148" s="107">
        <f t="shared" si="14"/>
        <v>0</v>
      </c>
      <c r="BL148" s="19" t="s">
        <v>310</v>
      </c>
      <c r="BM148" s="19" t="s">
        <v>382</v>
      </c>
    </row>
    <row r="149" spans="2:65" s="1" customFormat="1" ht="31.5" customHeight="1">
      <c r="B149" s="133"/>
      <c r="C149" s="169" t="s">
        <v>254</v>
      </c>
      <c r="D149" s="169" t="s">
        <v>204</v>
      </c>
      <c r="E149" s="170" t="s">
        <v>383</v>
      </c>
      <c r="F149" s="258" t="s">
        <v>384</v>
      </c>
      <c r="G149" s="258"/>
      <c r="H149" s="258"/>
      <c r="I149" s="258"/>
      <c r="J149" s="171" t="s">
        <v>207</v>
      </c>
      <c r="K149" s="172">
        <v>8</v>
      </c>
      <c r="L149" s="259">
        <v>0</v>
      </c>
      <c r="M149" s="259"/>
      <c r="N149" s="260">
        <f t="shared" si="5"/>
        <v>0</v>
      </c>
      <c r="O149" s="257"/>
      <c r="P149" s="257"/>
      <c r="Q149" s="257"/>
      <c r="R149" s="136"/>
      <c r="T149" s="166" t="s">
        <v>5</v>
      </c>
      <c r="U149" s="45" t="s">
        <v>42</v>
      </c>
      <c r="V149" s="37"/>
      <c r="W149" s="167">
        <f t="shared" si="6"/>
        <v>0</v>
      </c>
      <c r="X149" s="167">
        <v>0.00021</v>
      </c>
      <c r="Y149" s="167">
        <f t="shared" si="7"/>
        <v>0.00168</v>
      </c>
      <c r="Z149" s="167">
        <v>0</v>
      </c>
      <c r="AA149" s="168">
        <f t="shared" si="8"/>
        <v>0</v>
      </c>
      <c r="AR149" s="19" t="s">
        <v>314</v>
      </c>
      <c r="AT149" s="19" t="s">
        <v>204</v>
      </c>
      <c r="AU149" s="19" t="s">
        <v>128</v>
      </c>
      <c r="AY149" s="19" t="s">
        <v>149</v>
      </c>
      <c r="BE149" s="107">
        <f t="shared" si="9"/>
        <v>0</v>
      </c>
      <c r="BF149" s="107">
        <f t="shared" si="10"/>
        <v>0</v>
      </c>
      <c r="BG149" s="107">
        <f t="shared" si="11"/>
        <v>0</v>
      </c>
      <c r="BH149" s="107">
        <f t="shared" si="12"/>
        <v>0</v>
      </c>
      <c r="BI149" s="107">
        <f t="shared" si="13"/>
        <v>0</v>
      </c>
      <c r="BJ149" s="19" t="s">
        <v>128</v>
      </c>
      <c r="BK149" s="107">
        <f t="shared" si="14"/>
        <v>0</v>
      </c>
      <c r="BL149" s="19" t="s">
        <v>314</v>
      </c>
      <c r="BM149" s="19" t="s">
        <v>385</v>
      </c>
    </row>
    <row r="150" spans="2:65" s="1" customFormat="1" ht="22.5" customHeight="1">
      <c r="B150" s="133"/>
      <c r="C150" s="162" t="s">
        <v>258</v>
      </c>
      <c r="D150" s="162" t="s">
        <v>150</v>
      </c>
      <c r="E150" s="163" t="s">
        <v>386</v>
      </c>
      <c r="F150" s="256" t="s">
        <v>387</v>
      </c>
      <c r="G150" s="256"/>
      <c r="H150" s="256"/>
      <c r="I150" s="256"/>
      <c r="J150" s="164" t="s">
        <v>309</v>
      </c>
      <c r="K150" s="165">
        <v>4</v>
      </c>
      <c r="L150" s="242">
        <v>0</v>
      </c>
      <c r="M150" s="242"/>
      <c r="N150" s="257">
        <f t="shared" si="5"/>
        <v>0</v>
      </c>
      <c r="O150" s="257"/>
      <c r="P150" s="257"/>
      <c r="Q150" s="257"/>
      <c r="R150" s="136"/>
      <c r="T150" s="166" t="s">
        <v>5</v>
      </c>
      <c r="U150" s="45" t="s">
        <v>42</v>
      </c>
      <c r="V150" s="37"/>
      <c r="W150" s="167">
        <f t="shared" si="6"/>
        <v>0</v>
      </c>
      <c r="X150" s="167">
        <v>0</v>
      </c>
      <c r="Y150" s="167">
        <f t="shared" si="7"/>
        <v>0</v>
      </c>
      <c r="Z150" s="167">
        <v>0</v>
      </c>
      <c r="AA150" s="168">
        <f t="shared" si="8"/>
        <v>0</v>
      </c>
      <c r="AR150" s="19" t="s">
        <v>310</v>
      </c>
      <c r="AT150" s="19" t="s">
        <v>150</v>
      </c>
      <c r="AU150" s="19" t="s">
        <v>128</v>
      </c>
      <c r="AY150" s="19" t="s">
        <v>149</v>
      </c>
      <c r="BE150" s="107">
        <f t="shared" si="9"/>
        <v>0</v>
      </c>
      <c r="BF150" s="107">
        <f t="shared" si="10"/>
        <v>0</v>
      </c>
      <c r="BG150" s="107">
        <f t="shared" si="11"/>
        <v>0</v>
      </c>
      <c r="BH150" s="107">
        <f t="shared" si="12"/>
        <v>0</v>
      </c>
      <c r="BI150" s="107">
        <f t="shared" si="13"/>
        <v>0</v>
      </c>
      <c r="BJ150" s="19" t="s">
        <v>128</v>
      </c>
      <c r="BK150" s="107">
        <f t="shared" si="14"/>
        <v>0</v>
      </c>
      <c r="BL150" s="19" t="s">
        <v>310</v>
      </c>
      <c r="BM150" s="19" t="s">
        <v>388</v>
      </c>
    </row>
    <row r="151" spans="2:65" s="1" customFormat="1" ht="31.5" customHeight="1">
      <c r="B151" s="133"/>
      <c r="C151" s="169" t="s">
        <v>262</v>
      </c>
      <c r="D151" s="169" t="s">
        <v>204</v>
      </c>
      <c r="E151" s="170" t="s">
        <v>389</v>
      </c>
      <c r="F151" s="258" t="s">
        <v>390</v>
      </c>
      <c r="G151" s="258"/>
      <c r="H151" s="258"/>
      <c r="I151" s="258"/>
      <c r="J151" s="171" t="s">
        <v>207</v>
      </c>
      <c r="K151" s="172">
        <v>4</v>
      </c>
      <c r="L151" s="259">
        <v>0</v>
      </c>
      <c r="M151" s="259"/>
      <c r="N151" s="260">
        <f t="shared" si="5"/>
        <v>0</v>
      </c>
      <c r="O151" s="257"/>
      <c r="P151" s="257"/>
      <c r="Q151" s="257"/>
      <c r="R151" s="136"/>
      <c r="T151" s="166" t="s">
        <v>5</v>
      </c>
      <c r="U151" s="45" t="s">
        <v>42</v>
      </c>
      <c r="V151" s="37"/>
      <c r="W151" s="167">
        <f t="shared" si="6"/>
        <v>0</v>
      </c>
      <c r="X151" s="167">
        <v>0.00793</v>
      </c>
      <c r="Y151" s="167">
        <f t="shared" si="7"/>
        <v>0.03172</v>
      </c>
      <c r="Z151" s="167">
        <v>0</v>
      </c>
      <c r="AA151" s="168">
        <f t="shared" si="8"/>
        <v>0</v>
      </c>
      <c r="AR151" s="19" t="s">
        <v>314</v>
      </c>
      <c r="AT151" s="19" t="s">
        <v>204</v>
      </c>
      <c r="AU151" s="19" t="s">
        <v>128</v>
      </c>
      <c r="AY151" s="19" t="s">
        <v>149</v>
      </c>
      <c r="BE151" s="107">
        <f t="shared" si="9"/>
        <v>0</v>
      </c>
      <c r="BF151" s="107">
        <f t="shared" si="10"/>
        <v>0</v>
      </c>
      <c r="BG151" s="107">
        <f t="shared" si="11"/>
        <v>0</v>
      </c>
      <c r="BH151" s="107">
        <f t="shared" si="12"/>
        <v>0</v>
      </c>
      <c r="BI151" s="107">
        <f t="shared" si="13"/>
        <v>0</v>
      </c>
      <c r="BJ151" s="19" t="s">
        <v>128</v>
      </c>
      <c r="BK151" s="107">
        <f t="shared" si="14"/>
        <v>0</v>
      </c>
      <c r="BL151" s="19" t="s">
        <v>314</v>
      </c>
      <c r="BM151" s="19" t="s">
        <v>391</v>
      </c>
    </row>
    <row r="152" spans="2:65" s="1" customFormat="1" ht="31.5" customHeight="1">
      <c r="B152" s="133"/>
      <c r="C152" s="162" t="s">
        <v>266</v>
      </c>
      <c r="D152" s="162" t="s">
        <v>150</v>
      </c>
      <c r="E152" s="163" t="s">
        <v>392</v>
      </c>
      <c r="F152" s="256" t="s">
        <v>393</v>
      </c>
      <c r="G152" s="256"/>
      <c r="H152" s="256"/>
      <c r="I152" s="256"/>
      <c r="J152" s="164" t="s">
        <v>309</v>
      </c>
      <c r="K152" s="165">
        <v>20</v>
      </c>
      <c r="L152" s="242">
        <v>0</v>
      </c>
      <c r="M152" s="242"/>
      <c r="N152" s="257">
        <f t="shared" si="5"/>
        <v>0</v>
      </c>
      <c r="O152" s="257"/>
      <c r="P152" s="257"/>
      <c r="Q152" s="257"/>
      <c r="R152" s="136"/>
      <c r="T152" s="166" t="s">
        <v>5</v>
      </c>
      <c r="U152" s="45" t="s">
        <v>42</v>
      </c>
      <c r="V152" s="37"/>
      <c r="W152" s="167">
        <f t="shared" si="6"/>
        <v>0</v>
      </c>
      <c r="X152" s="167">
        <v>0</v>
      </c>
      <c r="Y152" s="167">
        <f t="shared" si="7"/>
        <v>0</v>
      </c>
      <c r="Z152" s="167">
        <v>0</v>
      </c>
      <c r="AA152" s="168">
        <f t="shared" si="8"/>
        <v>0</v>
      </c>
      <c r="AR152" s="19" t="s">
        <v>310</v>
      </c>
      <c r="AT152" s="19" t="s">
        <v>150</v>
      </c>
      <c r="AU152" s="19" t="s">
        <v>128</v>
      </c>
      <c r="AY152" s="19" t="s">
        <v>149</v>
      </c>
      <c r="BE152" s="107">
        <f t="shared" si="9"/>
        <v>0</v>
      </c>
      <c r="BF152" s="107">
        <f t="shared" si="10"/>
        <v>0</v>
      </c>
      <c r="BG152" s="107">
        <f t="shared" si="11"/>
        <v>0</v>
      </c>
      <c r="BH152" s="107">
        <f t="shared" si="12"/>
        <v>0</v>
      </c>
      <c r="BI152" s="107">
        <f t="shared" si="13"/>
        <v>0</v>
      </c>
      <c r="BJ152" s="19" t="s">
        <v>128</v>
      </c>
      <c r="BK152" s="107">
        <f t="shared" si="14"/>
        <v>0</v>
      </c>
      <c r="BL152" s="19" t="s">
        <v>310</v>
      </c>
      <c r="BM152" s="19" t="s">
        <v>394</v>
      </c>
    </row>
    <row r="153" spans="2:65" s="1" customFormat="1" ht="31.5" customHeight="1">
      <c r="B153" s="133"/>
      <c r="C153" s="169" t="s">
        <v>270</v>
      </c>
      <c r="D153" s="169" t="s">
        <v>204</v>
      </c>
      <c r="E153" s="170" t="s">
        <v>395</v>
      </c>
      <c r="F153" s="258" t="s">
        <v>396</v>
      </c>
      <c r="G153" s="258"/>
      <c r="H153" s="258"/>
      <c r="I153" s="258"/>
      <c r="J153" s="171" t="s">
        <v>309</v>
      </c>
      <c r="K153" s="172">
        <v>20</v>
      </c>
      <c r="L153" s="259">
        <v>0</v>
      </c>
      <c r="M153" s="259"/>
      <c r="N153" s="260">
        <f t="shared" si="5"/>
        <v>0</v>
      </c>
      <c r="O153" s="257"/>
      <c r="P153" s="257"/>
      <c r="Q153" s="257"/>
      <c r="R153" s="136"/>
      <c r="T153" s="166" t="s">
        <v>5</v>
      </c>
      <c r="U153" s="45" t="s">
        <v>42</v>
      </c>
      <c r="V153" s="37"/>
      <c r="W153" s="167">
        <f t="shared" si="6"/>
        <v>0</v>
      </c>
      <c r="X153" s="167">
        <v>0.00014</v>
      </c>
      <c r="Y153" s="167">
        <f t="shared" si="7"/>
        <v>0.0027999999999999995</v>
      </c>
      <c r="Z153" s="167">
        <v>0</v>
      </c>
      <c r="AA153" s="168">
        <f t="shared" si="8"/>
        <v>0</v>
      </c>
      <c r="AR153" s="19" t="s">
        <v>314</v>
      </c>
      <c r="AT153" s="19" t="s">
        <v>204</v>
      </c>
      <c r="AU153" s="19" t="s">
        <v>128</v>
      </c>
      <c r="AY153" s="19" t="s">
        <v>149</v>
      </c>
      <c r="BE153" s="107">
        <f t="shared" si="9"/>
        <v>0</v>
      </c>
      <c r="BF153" s="107">
        <f t="shared" si="10"/>
        <v>0</v>
      </c>
      <c r="BG153" s="107">
        <f t="shared" si="11"/>
        <v>0</v>
      </c>
      <c r="BH153" s="107">
        <f t="shared" si="12"/>
        <v>0</v>
      </c>
      <c r="BI153" s="107">
        <f t="shared" si="13"/>
        <v>0</v>
      </c>
      <c r="BJ153" s="19" t="s">
        <v>128</v>
      </c>
      <c r="BK153" s="107">
        <f t="shared" si="14"/>
        <v>0</v>
      </c>
      <c r="BL153" s="19" t="s">
        <v>314</v>
      </c>
      <c r="BM153" s="19" t="s">
        <v>397</v>
      </c>
    </row>
    <row r="154" spans="2:65" s="1" customFormat="1" ht="31.5" customHeight="1">
      <c r="B154" s="133"/>
      <c r="C154" s="162" t="s">
        <v>274</v>
      </c>
      <c r="D154" s="162" t="s">
        <v>150</v>
      </c>
      <c r="E154" s="163" t="s">
        <v>398</v>
      </c>
      <c r="F154" s="256" t="s">
        <v>399</v>
      </c>
      <c r="G154" s="256"/>
      <c r="H154" s="256"/>
      <c r="I154" s="256"/>
      <c r="J154" s="164" t="s">
        <v>309</v>
      </c>
      <c r="K154" s="165">
        <v>40</v>
      </c>
      <c r="L154" s="242">
        <v>0</v>
      </c>
      <c r="M154" s="242"/>
      <c r="N154" s="257">
        <f t="shared" si="5"/>
        <v>0</v>
      </c>
      <c r="O154" s="257"/>
      <c r="P154" s="257"/>
      <c r="Q154" s="257"/>
      <c r="R154" s="136"/>
      <c r="T154" s="166" t="s">
        <v>5</v>
      </c>
      <c r="U154" s="45" t="s">
        <v>42</v>
      </c>
      <c r="V154" s="37"/>
      <c r="W154" s="167">
        <f t="shared" si="6"/>
        <v>0</v>
      </c>
      <c r="X154" s="167">
        <v>0</v>
      </c>
      <c r="Y154" s="167">
        <f t="shared" si="7"/>
        <v>0</v>
      </c>
      <c r="Z154" s="167">
        <v>0</v>
      </c>
      <c r="AA154" s="168">
        <f t="shared" si="8"/>
        <v>0</v>
      </c>
      <c r="AR154" s="19" t="s">
        <v>310</v>
      </c>
      <c r="AT154" s="19" t="s">
        <v>150</v>
      </c>
      <c r="AU154" s="19" t="s">
        <v>128</v>
      </c>
      <c r="AY154" s="19" t="s">
        <v>149</v>
      </c>
      <c r="BE154" s="107">
        <f t="shared" si="9"/>
        <v>0</v>
      </c>
      <c r="BF154" s="107">
        <f t="shared" si="10"/>
        <v>0</v>
      </c>
      <c r="BG154" s="107">
        <f t="shared" si="11"/>
        <v>0</v>
      </c>
      <c r="BH154" s="107">
        <f t="shared" si="12"/>
        <v>0</v>
      </c>
      <c r="BI154" s="107">
        <f t="shared" si="13"/>
        <v>0</v>
      </c>
      <c r="BJ154" s="19" t="s">
        <v>128</v>
      </c>
      <c r="BK154" s="107">
        <f t="shared" si="14"/>
        <v>0</v>
      </c>
      <c r="BL154" s="19" t="s">
        <v>310</v>
      </c>
      <c r="BM154" s="19" t="s">
        <v>400</v>
      </c>
    </row>
    <row r="155" spans="2:65" s="1" customFormat="1" ht="31.5" customHeight="1">
      <c r="B155" s="133"/>
      <c r="C155" s="169" t="s">
        <v>278</v>
      </c>
      <c r="D155" s="169" t="s">
        <v>204</v>
      </c>
      <c r="E155" s="170" t="s">
        <v>401</v>
      </c>
      <c r="F155" s="258" t="s">
        <v>402</v>
      </c>
      <c r="G155" s="258"/>
      <c r="H155" s="258"/>
      <c r="I155" s="258"/>
      <c r="J155" s="171" t="s">
        <v>309</v>
      </c>
      <c r="K155" s="172">
        <v>40</v>
      </c>
      <c r="L155" s="259">
        <v>0</v>
      </c>
      <c r="M155" s="259"/>
      <c r="N155" s="260">
        <f t="shared" si="5"/>
        <v>0</v>
      </c>
      <c r="O155" s="257"/>
      <c r="P155" s="257"/>
      <c r="Q155" s="257"/>
      <c r="R155" s="136"/>
      <c r="T155" s="166" t="s">
        <v>5</v>
      </c>
      <c r="U155" s="45" t="s">
        <v>42</v>
      </c>
      <c r="V155" s="37"/>
      <c r="W155" s="167">
        <f t="shared" si="6"/>
        <v>0</v>
      </c>
      <c r="X155" s="167">
        <v>0.00114</v>
      </c>
      <c r="Y155" s="167">
        <f t="shared" si="7"/>
        <v>0.0456</v>
      </c>
      <c r="Z155" s="167">
        <v>0</v>
      </c>
      <c r="AA155" s="168">
        <f t="shared" si="8"/>
        <v>0</v>
      </c>
      <c r="AR155" s="19" t="s">
        <v>314</v>
      </c>
      <c r="AT155" s="19" t="s">
        <v>204</v>
      </c>
      <c r="AU155" s="19" t="s">
        <v>128</v>
      </c>
      <c r="AY155" s="19" t="s">
        <v>149</v>
      </c>
      <c r="BE155" s="107">
        <f t="shared" si="9"/>
        <v>0</v>
      </c>
      <c r="BF155" s="107">
        <f t="shared" si="10"/>
        <v>0</v>
      </c>
      <c r="BG155" s="107">
        <f t="shared" si="11"/>
        <v>0</v>
      </c>
      <c r="BH155" s="107">
        <f t="shared" si="12"/>
        <v>0</v>
      </c>
      <c r="BI155" s="107">
        <f t="shared" si="13"/>
        <v>0</v>
      </c>
      <c r="BJ155" s="19" t="s">
        <v>128</v>
      </c>
      <c r="BK155" s="107">
        <f t="shared" si="14"/>
        <v>0</v>
      </c>
      <c r="BL155" s="19" t="s">
        <v>314</v>
      </c>
      <c r="BM155" s="19" t="s">
        <v>403</v>
      </c>
    </row>
    <row r="156" spans="2:65" s="1" customFormat="1" ht="22.5" customHeight="1">
      <c r="B156" s="133"/>
      <c r="C156" s="162" t="s">
        <v>208</v>
      </c>
      <c r="D156" s="162" t="s">
        <v>150</v>
      </c>
      <c r="E156" s="163" t="s">
        <v>404</v>
      </c>
      <c r="F156" s="256" t="s">
        <v>404</v>
      </c>
      <c r="G156" s="256"/>
      <c r="H156" s="256"/>
      <c r="I156" s="256"/>
      <c r="J156" s="164" t="s">
        <v>405</v>
      </c>
      <c r="K156" s="165">
        <v>3</v>
      </c>
      <c r="L156" s="242">
        <v>0</v>
      </c>
      <c r="M156" s="242"/>
      <c r="N156" s="257">
        <f t="shared" si="5"/>
        <v>0</v>
      </c>
      <c r="O156" s="257"/>
      <c r="P156" s="257"/>
      <c r="Q156" s="257"/>
      <c r="R156" s="136"/>
      <c r="T156" s="166" t="s">
        <v>5</v>
      </c>
      <c r="U156" s="45" t="s">
        <v>42</v>
      </c>
      <c r="V156" s="37"/>
      <c r="W156" s="167">
        <f t="shared" si="6"/>
        <v>0</v>
      </c>
      <c r="X156" s="167">
        <v>0</v>
      </c>
      <c r="Y156" s="167">
        <f t="shared" si="7"/>
        <v>0</v>
      </c>
      <c r="Z156" s="167">
        <v>0</v>
      </c>
      <c r="AA156" s="168">
        <f t="shared" si="8"/>
        <v>0</v>
      </c>
      <c r="AR156" s="19" t="s">
        <v>310</v>
      </c>
      <c r="AT156" s="19" t="s">
        <v>150</v>
      </c>
      <c r="AU156" s="19" t="s">
        <v>128</v>
      </c>
      <c r="AY156" s="19" t="s">
        <v>149</v>
      </c>
      <c r="BE156" s="107">
        <f t="shared" si="9"/>
        <v>0</v>
      </c>
      <c r="BF156" s="107">
        <f t="shared" si="10"/>
        <v>0</v>
      </c>
      <c r="BG156" s="107">
        <f t="shared" si="11"/>
        <v>0</v>
      </c>
      <c r="BH156" s="107">
        <f t="shared" si="12"/>
        <v>0</v>
      </c>
      <c r="BI156" s="107">
        <f t="shared" si="13"/>
        <v>0</v>
      </c>
      <c r="BJ156" s="19" t="s">
        <v>128</v>
      </c>
      <c r="BK156" s="107">
        <f t="shared" si="14"/>
        <v>0</v>
      </c>
      <c r="BL156" s="19" t="s">
        <v>310</v>
      </c>
      <c r="BM156" s="19" t="s">
        <v>406</v>
      </c>
    </row>
    <row r="157" spans="2:65" s="1" customFormat="1" ht="22.5" customHeight="1">
      <c r="B157" s="133"/>
      <c r="C157" s="169" t="s">
        <v>287</v>
      </c>
      <c r="D157" s="169" t="s">
        <v>204</v>
      </c>
      <c r="E157" s="170" t="s">
        <v>407</v>
      </c>
      <c r="F157" s="258" t="s">
        <v>408</v>
      </c>
      <c r="G157" s="258"/>
      <c r="H157" s="258"/>
      <c r="I157" s="258"/>
      <c r="J157" s="171" t="s">
        <v>409</v>
      </c>
      <c r="K157" s="172">
        <v>3</v>
      </c>
      <c r="L157" s="259">
        <v>0</v>
      </c>
      <c r="M157" s="259"/>
      <c r="N157" s="260">
        <f t="shared" si="5"/>
        <v>0</v>
      </c>
      <c r="O157" s="257"/>
      <c r="P157" s="257"/>
      <c r="Q157" s="257"/>
      <c r="R157" s="136"/>
      <c r="T157" s="166" t="s">
        <v>5</v>
      </c>
      <c r="U157" s="45" t="s">
        <v>42</v>
      </c>
      <c r="V157" s="37"/>
      <c r="W157" s="167">
        <f t="shared" si="6"/>
        <v>0</v>
      </c>
      <c r="X157" s="167">
        <v>0</v>
      </c>
      <c r="Y157" s="167">
        <f t="shared" si="7"/>
        <v>0</v>
      </c>
      <c r="Z157" s="167">
        <v>0</v>
      </c>
      <c r="AA157" s="168">
        <f t="shared" si="8"/>
        <v>0</v>
      </c>
      <c r="AR157" s="19" t="s">
        <v>314</v>
      </c>
      <c r="AT157" s="19" t="s">
        <v>204</v>
      </c>
      <c r="AU157" s="19" t="s">
        <v>128</v>
      </c>
      <c r="AY157" s="19" t="s">
        <v>149</v>
      </c>
      <c r="BE157" s="107">
        <f t="shared" si="9"/>
        <v>0</v>
      </c>
      <c r="BF157" s="107">
        <f t="shared" si="10"/>
        <v>0</v>
      </c>
      <c r="BG157" s="107">
        <f t="shared" si="11"/>
        <v>0</v>
      </c>
      <c r="BH157" s="107">
        <f t="shared" si="12"/>
        <v>0</v>
      </c>
      <c r="BI157" s="107">
        <f t="shared" si="13"/>
        <v>0</v>
      </c>
      <c r="BJ157" s="19" t="s">
        <v>128</v>
      </c>
      <c r="BK157" s="107">
        <f t="shared" si="14"/>
        <v>0</v>
      </c>
      <c r="BL157" s="19" t="s">
        <v>314</v>
      </c>
      <c r="BM157" s="19" t="s">
        <v>410</v>
      </c>
    </row>
    <row r="158" spans="2:65" s="1" customFormat="1" ht="22.5" customHeight="1">
      <c r="B158" s="133"/>
      <c r="C158" s="169" t="s">
        <v>292</v>
      </c>
      <c r="D158" s="169" t="s">
        <v>204</v>
      </c>
      <c r="E158" s="170" t="s">
        <v>411</v>
      </c>
      <c r="F158" s="258" t="s">
        <v>412</v>
      </c>
      <c r="G158" s="258"/>
      <c r="H158" s="258"/>
      <c r="I158" s="258"/>
      <c r="J158" s="171" t="s">
        <v>409</v>
      </c>
      <c r="K158" s="172">
        <v>5</v>
      </c>
      <c r="L158" s="259">
        <v>0</v>
      </c>
      <c r="M158" s="259"/>
      <c r="N158" s="260">
        <f t="shared" si="5"/>
        <v>0</v>
      </c>
      <c r="O158" s="257"/>
      <c r="P158" s="257"/>
      <c r="Q158" s="257"/>
      <c r="R158" s="136"/>
      <c r="T158" s="166" t="s">
        <v>5</v>
      </c>
      <c r="U158" s="45" t="s">
        <v>42</v>
      </c>
      <c r="V158" s="37"/>
      <c r="W158" s="167">
        <f t="shared" si="6"/>
        <v>0</v>
      </c>
      <c r="X158" s="167">
        <v>0</v>
      </c>
      <c r="Y158" s="167">
        <f t="shared" si="7"/>
        <v>0</v>
      </c>
      <c r="Z158" s="167">
        <v>0</v>
      </c>
      <c r="AA158" s="168">
        <f t="shared" si="8"/>
        <v>0</v>
      </c>
      <c r="AR158" s="19" t="s">
        <v>314</v>
      </c>
      <c r="AT158" s="19" t="s">
        <v>204</v>
      </c>
      <c r="AU158" s="19" t="s">
        <v>128</v>
      </c>
      <c r="AY158" s="19" t="s">
        <v>149</v>
      </c>
      <c r="BE158" s="107">
        <f t="shared" si="9"/>
        <v>0</v>
      </c>
      <c r="BF158" s="107">
        <f t="shared" si="10"/>
        <v>0</v>
      </c>
      <c r="BG158" s="107">
        <f t="shared" si="11"/>
        <v>0</v>
      </c>
      <c r="BH158" s="107">
        <f t="shared" si="12"/>
        <v>0</v>
      </c>
      <c r="BI158" s="107">
        <f t="shared" si="13"/>
        <v>0</v>
      </c>
      <c r="BJ158" s="19" t="s">
        <v>128</v>
      </c>
      <c r="BK158" s="107">
        <f t="shared" si="14"/>
        <v>0</v>
      </c>
      <c r="BL158" s="19" t="s">
        <v>314</v>
      </c>
      <c r="BM158" s="19" t="s">
        <v>413</v>
      </c>
    </row>
    <row r="159" spans="2:63" s="9" customFormat="1" ht="29.25" customHeight="1">
      <c r="B159" s="151"/>
      <c r="C159" s="152"/>
      <c r="D159" s="161" t="s">
        <v>305</v>
      </c>
      <c r="E159" s="161"/>
      <c r="F159" s="161"/>
      <c r="G159" s="161"/>
      <c r="H159" s="161"/>
      <c r="I159" s="161"/>
      <c r="J159" s="161"/>
      <c r="K159" s="161"/>
      <c r="L159" s="161"/>
      <c r="M159" s="161"/>
      <c r="N159" s="252">
        <f>BK159</f>
        <v>0</v>
      </c>
      <c r="O159" s="253"/>
      <c r="P159" s="253"/>
      <c r="Q159" s="253"/>
      <c r="R159" s="154"/>
      <c r="T159" s="155"/>
      <c r="U159" s="152"/>
      <c r="V159" s="152"/>
      <c r="W159" s="156">
        <f>SUM(W160:W168)</f>
        <v>0</v>
      </c>
      <c r="X159" s="152"/>
      <c r="Y159" s="156">
        <f>SUM(Y160:Y168)</f>
        <v>3.33472</v>
      </c>
      <c r="Z159" s="152"/>
      <c r="AA159" s="157">
        <f>SUM(AA160:AA168)</f>
        <v>0</v>
      </c>
      <c r="AR159" s="158" t="s">
        <v>159</v>
      </c>
      <c r="AT159" s="159" t="s">
        <v>74</v>
      </c>
      <c r="AU159" s="159" t="s">
        <v>83</v>
      </c>
      <c r="AY159" s="158" t="s">
        <v>149</v>
      </c>
      <c r="BK159" s="160">
        <f>SUM(BK160:BK168)</f>
        <v>0</v>
      </c>
    </row>
    <row r="160" spans="2:65" s="1" customFormat="1" ht="31.5" customHeight="1">
      <c r="B160" s="133"/>
      <c r="C160" s="162" t="s">
        <v>296</v>
      </c>
      <c r="D160" s="162" t="s">
        <v>150</v>
      </c>
      <c r="E160" s="163" t="s">
        <v>414</v>
      </c>
      <c r="F160" s="256" t="s">
        <v>415</v>
      </c>
      <c r="G160" s="256"/>
      <c r="H160" s="256"/>
      <c r="I160" s="256"/>
      <c r="J160" s="164" t="s">
        <v>309</v>
      </c>
      <c r="K160" s="165">
        <v>32</v>
      </c>
      <c r="L160" s="242">
        <v>0</v>
      </c>
      <c r="M160" s="242"/>
      <c r="N160" s="257">
        <f aca="true" t="shared" si="15" ref="N160:N168">ROUND(L160*K160,2)</f>
        <v>0</v>
      </c>
      <c r="O160" s="257"/>
      <c r="P160" s="257"/>
      <c r="Q160" s="257"/>
      <c r="R160" s="136"/>
      <c r="T160" s="166" t="s">
        <v>5</v>
      </c>
      <c r="U160" s="45" t="s">
        <v>42</v>
      </c>
      <c r="V160" s="37"/>
      <c r="W160" s="167">
        <f aca="true" t="shared" si="16" ref="W160:W168">V160*K160</f>
        <v>0</v>
      </c>
      <c r="X160" s="167">
        <v>0</v>
      </c>
      <c r="Y160" s="167">
        <f aca="true" t="shared" si="17" ref="Y160:Y168">X160*K160</f>
        <v>0</v>
      </c>
      <c r="Z160" s="167">
        <v>0</v>
      </c>
      <c r="AA160" s="168">
        <f aca="true" t="shared" si="18" ref="AA160:AA168">Z160*K160</f>
        <v>0</v>
      </c>
      <c r="AR160" s="19" t="s">
        <v>310</v>
      </c>
      <c r="AT160" s="19" t="s">
        <v>150</v>
      </c>
      <c r="AU160" s="19" t="s">
        <v>128</v>
      </c>
      <c r="AY160" s="19" t="s">
        <v>149</v>
      </c>
      <c r="BE160" s="107">
        <f aca="true" t="shared" si="19" ref="BE160:BE168">IF(U160="základná",N160,0)</f>
        <v>0</v>
      </c>
      <c r="BF160" s="107">
        <f aca="true" t="shared" si="20" ref="BF160:BF168">IF(U160="znížená",N160,0)</f>
        <v>0</v>
      </c>
      <c r="BG160" s="107">
        <f aca="true" t="shared" si="21" ref="BG160:BG168">IF(U160="zákl. prenesená",N160,0)</f>
        <v>0</v>
      </c>
      <c r="BH160" s="107">
        <f aca="true" t="shared" si="22" ref="BH160:BH168">IF(U160="zníž. prenesená",N160,0)</f>
        <v>0</v>
      </c>
      <c r="BI160" s="107">
        <f aca="true" t="shared" si="23" ref="BI160:BI168">IF(U160="nulová",N160,0)</f>
        <v>0</v>
      </c>
      <c r="BJ160" s="19" t="s">
        <v>128</v>
      </c>
      <c r="BK160" s="107">
        <f aca="true" t="shared" si="24" ref="BK160:BK168">ROUND(L160*K160,2)</f>
        <v>0</v>
      </c>
      <c r="BL160" s="19" t="s">
        <v>310</v>
      </c>
      <c r="BM160" s="19" t="s">
        <v>416</v>
      </c>
    </row>
    <row r="161" spans="2:65" s="1" customFormat="1" ht="44.25" customHeight="1">
      <c r="B161" s="133"/>
      <c r="C161" s="162" t="s">
        <v>417</v>
      </c>
      <c r="D161" s="162" t="s">
        <v>150</v>
      </c>
      <c r="E161" s="163" t="s">
        <v>418</v>
      </c>
      <c r="F161" s="256" t="s">
        <v>419</v>
      </c>
      <c r="G161" s="256"/>
      <c r="H161" s="256"/>
      <c r="I161" s="256"/>
      <c r="J161" s="164" t="s">
        <v>309</v>
      </c>
      <c r="K161" s="165">
        <v>32</v>
      </c>
      <c r="L161" s="242">
        <v>0</v>
      </c>
      <c r="M161" s="242"/>
      <c r="N161" s="257">
        <f t="shared" si="15"/>
        <v>0</v>
      </c>
      <c r="O161" s="257"/>
      <c r="P161" s="257"/>
      <c r="Q161" s="257"/>
      <c r="R161" s="136"/>
      <c r="T161" s="166" t="s">
        <v>5</v>
      </c>
      <c r="U161" s="45" t="s">
        <v>42</v>
      </c>
      <c r="V161" s="37"/>
      <c r="W161" s="167">
        <f t="shared" si="16"/>
        <v>0</v>
      </c>
      <c r="X161" s="167">
        <v>0</v>
      </c>
      <c r="Y161" s="167">
        <f t="shared" si="17"/>
        <v>0</v>
      </c>
      <c r="Z161" s="167">
        <v>0</v>
      </c>
      <c r="AA161" s="168">
        <f t="shared" si="18"/>
        <v>0</v>
      </c>
      <c r="AR161" s="19" t="s">
        <v>310</v>
      </c>
      <c r="AT161" s="19" t="s">
        <v>150</v>
      </c>
      <c r="AU161" s="19" t="s">
        <v>128</v>
      </c>
      <c r="AY161" s="19" t="s">
        <v>149</v>
      </c>
      <c r="BE161" s="107">
        <f t="shared" si="19"/>
        <v>0</v>
      </c>
      <c r="BF161" s="107">
        <f t="shared" si="20"/>
        <v>0</v>
      </c>
      <c r="BG161" s="107">
        <f t="shared" si="21"/>
        <v>0</v>
      </c>
      <c r="BH161" s="107">
        <f t="shared" si="22"/>
        <v>0</v>
      </c>
      <c r="BI161" s="107">
        <f t="shared" si="23"/>
        <v>0</v>
      </c>
      <c r="BJ161" s="19" t="s">
        <v>128</v>
      </c>
      <c r="BK161" s="107">
        <f t="shared" si="24"/>
        <v>0</v>
      </c>
      <c r="BL161" s="19" t="s">
        <v>310</v>
      </c>
      <c r="BM161" s="19" t="s">
        <v>420</v>
      </c>
    </row>
    <row r="162" spans="2:65" s="1" customFormat="1" ht="22.5" customHeight="1">
      <c r="B162" s="133"/>
      <c r="C162" s="169" t="s">
        <v>421</v>
      </c>
      <c r="D162" s="169" t="s">
        <v>204</v>
      </c>
      <c r="E162" s="170" t="s">
        <v>422</v>
      </c>
      <c r="F162" s="258" t="s">
        <v>423</v>
      </c>
      <c r="G162" s="258"/>
      <c r="H162" s="258"/>
      <c r="I162" s="258"/>
      <c r="J162" s="171" t="s">
        <v>191</v>
      </c>
      <c r="K162" s="172">
        <v>3.328</v>
      </c>
      <c r="L162" s="259">
        <v>0</v>
      </c>
      <c r="M162" s="259"/>
      <c r="N162" s="260">
        <f t="shared" si="15"/>
        <v>0</v>
      </c>
      <c r="O162" s="257"/>
      <c r="P162" s="257"/>
      <c r="Q162" s="257"/>
      <c r="R162" s="136"/>
      <c r="T162" s="166" t="s">
        <v>5</v>
      </c>
      <c r="U162" s="45" t="s">
        <v>42</v>
      </c>
      <c r="V162" s="37"/>
      <c r="W162" s="167">
        <f t="shared" si="16"/>
        <v>0</v>
      </c>
      <c r="X162" s="167">
        <v>1</v>
      </c>
      <c r="Y162" s="167">
        <f t="shared" si="17"/>
        <v>3.328</v>
      </c>
      <c r="Z162" s="167">
        <v>0</v>
      </c>
      <c r="AA162" s="168">
        <f t="shared" si="18"/>
        <v>0</v>
      </c>
      <c r="AR162" s="19" t="s">
        <v>314</v>
      </c>
      <c r="AT162" s="19" t="s">
        <v>204</v>
      </c>
      <c r="AU162" s="19" t="s">
        <v>128</v>
      </c>
      <c r="AY162" s="19" t="s">
        <v>149</v>
      </c>
      <c r="BE162" s="107">
        <f t="shared" si="19"/>
        <v>0</v>
      </c>
      <c r="BF162" s="107">
        <f t="shared" si="20"/>
        <v>0</v>
      </c>
      <c r="BG162" s="107">
        <f t="shared" si="21"/>
        <v>0</v>
      </c>
      <c r="BH162" s="107">
        <f t="shared" si="22"/>
        <v>0</v>
      </c>
      <c r="BI162" s="107">
        <f t="shared" si="23"/>
        <v>0</v>
      </c>
      <c r="BJ162" s="19" t="s">
        <v>128</v>
      </c>
      <c r="BK162" s="107">
        <f t="shared" si="24"/>
        <v>0</v>
      </c>
      <c r="BL162" s="19" t="s">
        <v>314</v>
      </c>
      <c r="BM162" s="19" t="s">
        <v>424</v>
      </c>
    </row>
    <row r="163" spans="2:65" s="1" customFormat="1" ht="31.5" customHeight="1">
      <c r="B163" s="133"/>
      <c r="C163" s="162" t="s">
        <v>425</v>
      </c>
      <c r="D163" s="162" t="s">
        <v>150</v>
      </c>
      <c r="E163" s="163" t="s">
        <v>426</v>
      </c>
      <c r="F163" s="256" t="s">
        <v>427</v>
      </c>
      <c r="G163" s="256"/>
      <c r="H163" s="256"/>
      <c r="I163" s="256"/>
      <c r="J163" s="164" t="s">
        <v>309</v>
      </c>
      <c r="K163" s="165">
        <v>32</v>
      </c>
      <c r="L163" s="242">
        <v>0</v>
      </c>
      <c r="M163" s="242"/>
      <c r="N163" s="257">
        <f t="shared" si="15"/>
        <v>0</v>
      </c>
      <c r="O163" s="257"/>
      <c r="P163" s="257"/>
      <c r="Q163" s="257"/>
      <c r="R163" s="136"/>
      <c r="T163" s="166" t="s">
        <v>5</v>
      </c>
      <c r="U163" s="45" t="s">
        <v>42</v>
      </c>
      <c r="V163" s="37"/>
      <c r="W163" s="167">
        <f t="shared" si="16"/>
        <v>0</v>
      </c>
      <c r="X163" s="167">
        <v>0</v>
      </c>
      <c r="Y163" s="167">
        <f t="shared" si="17"/>
        <v>0</v>
      </c>
      <c r="Z163" s="167">
        <v>0</v>
      </c>
      <c r="AA163" s="168">
        <f t="shared" si="18"/>
        <v>0</v>
      </c>
      <c r="AR163" s="19" t="s">
        <v>310</v>
      </c>
      <c r="AT163" s="19" t="s">
        <v>150</v>
      </c>
      <c r="AU163" s="19" t="s">
        <v>128</v>
      </c>
      <c r="AY163" s="19" t="s">
        <v>149</v>
      </c>
      <c r="BE163" s="107">
        <f t="shared" si="19"/>
        <v>0</v>
      </c>
      <c r="BF163" s="107">
        <f t="shared" si="20"/>
        <v>0</v>
      </c>
      <c r="BG163" s="107">
        <f t="shared" si="21"/>
        <v>0</v>
      </c>
      <c r="BH163" s="107">
        <f t="shared" si="22"/>
        <v>0</v>
      </c>
      <c r="BI163" s="107">
        <f t="shared" si="23"/>
        <v>0</v>
      </c>
      <c r="BJ163" s="19" t="s">
        <v>128</v>
      </c>
      <c r="BK163" s="107">
        <f t="shared" si="24"/>
        <v>0</v>
      </c>
      <c r="BL163" s="19" t="s">
        <v>310</v>
      </c>
      <c r="BM163" s="19" t="s">
        <v>428</v>
      </c>
    </row>
    <row r="164" spans="2:65" s="1" customFormat="1" ht="22.5" customHeight="1">
      <c r="B164" s="133"/>
      <c r="C164" s="169" t="s">
        <v>429</v>
      </c>
      <c r="D164" s="169" t="s">
        <v>204</v>
      </c>
      <c r="E164" s="170" t="s">
        <v>430</v>
      </c>
      <c r="F164" s="258" t="s">
        <v>431</v>
      </c>
      <c r="G164" s="258"/>
      <c r="H164" s="258"/>
      <c r="I164" s="258"/>
      <c r="J164" s="171" t="s">
        <v>309</v>
      </c>
      <c r="K164" s="172">
        <v>32</v>
      </c>
      <c r="L164" s="259">
        <v>0</v>
      </c>
      <c r="M164" s="259"/>
      <c r="N164" s="260">
        <f t="shared" si="15"/>
        <v>0</v>
      </c>
      <c r="O164" s="257"/>
      <c r="P164" s="257"/>
      <c r="Q164" s="257"/>
      <c r="R164" s="136"/>
      <c r="T164" s="166" t="s">
        <v>5</v>
      </c>
      <c r="U164" s="45" t="s">
        <v>42</v>
      </c>
      <c r="V164" s="37"/>
      <c r="W164" s="167">
        <f t="shared" si="16"/>
        <v>0</v>
      </c>
      <c r="X164" s="167">
        <v>0.00021</v>
      </c>
      <c r="Y164" s="167">
        <f t="shared" si="17"/>
        <v>0.00672</v>
      </c>
      <c r="Z164" s="167">
        <v>0</v>
      </c>
      <c r="AA164" s="168">
        <f t="shared" si="18"/>
        <v>0</v>
      </c>
      <c r="AR164" s="19" t="s">
        <v>314</v>
      </c>
      <c r="AT164" s="19" t="s">
        <v>204</v>
      </c>
      <c r="AU164" s="19" t="s">
        <v>128</v>
      </c>
      <c r="AY164" s="19" t="s">
        <v>149</v>
      </c>
      <c r="BE164" s="107">
        <f t="shared" si="19"/>
        <v>0</v>
      </c>
      <c r="BF164" s="107">
        <f t="shared" si="20"/>
        <v>0</v>
      </c>
      <c r="BG164" s="107">
        <f t="shared" si="21"/>
        <v>0</v>
      </c>
      <c r="BH164" s="107">
        <f t="shared" si="22"/>
        <v>0</v>
      </c>
      <c r="BI164" s="107">
        <f t="shared" si="23"/>
        <v>0</v>
      </c>
      <c r="BJ164" s="19" t="s">
        <v>128</v>
      </c>
      <c r="BK164" s="107">
        <f t="shared" si="24"/>
        <v>0</v>
      </c>
      <c r="BL164" s="19" t="s">
        <v>314</v>
      </c>
      <c r="BM164" s="19" t="s">
        <v>432</v>
      </c>
    </row>
    <row r="165" spans="2:65" s="1" customFormat="1" ht="44.25" customHeight="1">
      <c r="B165" s="133"/>
      <c r="C165" s="162" t="s">
        <v>433</v>
      </c>
      <c r="D165" s="162" t="s">
        <v>150</v>
      </c>
      <c r="E165" s="163" t="s">
        <v>434</v>
      </c>
      <c r="F165" s="256" t="s">
        <v>435</v>
      </c>
      <c r="G165" s="256"/>
      <c r="H165" s="256"/>
      <c r="I165" s="256"/>
      <c r="J165" s="164" t="s">
        <v>309</v>
      </c>
      <c r="K165" s="165">
        <v>32</v>
      </c>
      <c r="L165" s="242">
        <v>0</v>
      </c>
      <c r="M165" s="242"/>
      <c r="N165" s="257">
        <f t="shared" si="15"/>
        <v>0</v>
      </c>
      <c r="O165" s="257"/>
      <c r="P165" s="257"/>
      <c r="Q165" s="257"/>
      <c r="R165" s="136"/>
      <c r="T165" s="166" t="s">
        <v>5</v>
      </c>
      <c r="U165" s="45" t="s">
        <v>42</v>
      </c>
      <c r="V165" s="37"/>
      <c r="W165" s="167">
        <f t="shared" si="16"/>
        <v>0</v>
      </c>
      <c r="X165" s="167">
        <v>0</v>
      </c>
      <c r="Y165" s="167">
        <f t="shared" si="17"/>
        <v>0</v>
      </c>
      <c r="Z165" s="167">
        <v>0</v>
      </c>
      <c r="AA165" s="168">
        <f t="shared" si="18"/>
        <v>0</v>
      </c>
      <c r="AR165" s="19" t="s">
        <v>310</v>
      </c>
      <c r="AT165" s="19" t="s">
        <v>150</v>
      </c>
      <c r="AU165" s="19" t="s">
        <v>128</v>
      </c>
      <c r="AY165" s="19" t="s">
        <v>149</v>
      </c>
      <c r="BE165" s="107">
        <f t="shared" si="19"/>
        <v>0</v>
      </c>
      <c r="BF165" s="107">
        <f t="shared" si="20"/>
        <v>0</v>
      </c>
      <c r="BG165" s="107">
        <f t="shared" si="21"/>
        <v>0</v>
      </c>
      <c r="BH165" s="107">
        <f t="shared" si="22"/>
        <v>0</v>
      </c>
      <c r="BI165" s="107">
        <f t="shared" si="23"/>
        <v>0</v>
      </c>
      <c r="BJ165" s="19" t="s">
        <v>128</v>
      </c>
      <c r="BK165" s="107">
        <f t="shared" si="24"/>
        <v>0</v>
      </c>
      <c r="BL165" s="19" t="s">
        <v>310</v>
      </c>
      <c r="BM165" s="19" t="s">
        <v>436</v>
      </c>
    </row>
    <row r="166" spans="2:65" s="1" customFormat="1" ht="31.5" customHeight="1">
      <c r="B166" s="133"/>
      <c r="C166" s="162" t="s">
        <v>437</v>
      </c>
      <c r="D166" s="162" t="s">
        <v>150</v>
      </c>
      <c r="E166" s="163" t="s">
        <v>438</v>
      </c>
      <c r="F166" s="256" t="s">
        <v>439</v>
      </c>
      <c r="G166" s="256"/>
      <c r="H166" s="256"/>
      <c r="I166" s="256"/>
      <c r="J166" s="164" t="s">
        <v>165</v>
      </c>
      <c r="K166" s="165">
        <v>32</v>
      </c>
      <c r="L166" s="242">
        <v>0</v>
      </c>
      <c r="M166" s="242"/>
      <c r="N166" s="257">
        <f t="shared" si="15"/>
        <v>0</v>
      </c>
      <c r="O166" s="257"/>
      <c r="P166" s="257"/>
      <c r="Q166" s="257"/>
      <c r="R166" s="136"/>
      <c r="T166" s="166" t="s">
        <v>5</v>
      </c>
      <c r="U166" s="45" t="s">
        <v>42</v>
      </c>
      <c r="V166" s="37"/>
      <c r="W166" s="167">
        <f t="shared" si="16"/>
        <v>0</v>
      </c>
      <c r="X166" s="167">
        <v>0</v>
      </c>
      <c r="Y166" s="167">
        <f t="shared" si="17"/>
        <v>0</v>
      </c>
      <c r="Z166" s="167">
        <v>0</v>
      </c>
      <c r="AA166" s="168">
        <f t="shared" si="18"/>
        <v>0</v>
      </c>
      <c r="AR166" s="19" t="s">
        <v>310</v>
      </c>
      <c r="AT166" s="19" t="s">
        <v>150</v>
      </c>
      <c r="AU166" s="19" t="s">
        <v>128</v>
      </c>
      <c r="AY166" s="19" t="s">
        <v>149</v>
      </c>
      <c r="BE166" s="107">
        <f t="shared" si="19"/>
        <v>0</v>
      </c>
      <c r="BF166" s="107">
        <f t="shared" si="20"/>
        <v>0</v>
      </c>
      <c r="BG166" s="107">
        <f t="shared" si="21"/>
        <v>0</v>
      </c>
      <c r="BH166" s="107">
        <f t="shared" si="22"/>
        <v>0</v>
      </c>
      <c r="BI166" s="107">
        <f t="shared" si="23"/>
        <v>0</v>
      </c>
      <c r="BJ166" s="19" t="s">
        <v>128</v>
      </c>
      <c r="BK166" s="107">
        <f t="shared" si="24"/>
        <v>0</v>
      </c>
      <c r="BL166" s="19" t="s">
        <v>310</v>
      </c>
      <c r="BM166" s="19" t="s">
        <v>440</v>
      </c>
    </row>
    <row r="167" spans="2:65" s="1" customFormat="1" ht="44.25" customHeight="1">
      <c r="B167" s="133"/>
      <c r="C167" s="162" t="s">
        <v>441</v>
      </c>
      <c r="D167" s="162" t="s">
        <v>150</v>
      </c>
      <c r="E167" s="163" t="s">
        <v>442</v>
      </c>
      <c r="F167" s="256" t="s">
        <v>443</v>
      </c>
      <c r="G167" s="256"/>
      <c r="H167" s="256"/>
      <c r="I167" s="256"/>
      <c r="J167" s="164" t="s">
        <v>165</v>
      </c>
      <c r="K167" s="165">
        <v>48</v>
      </c>
      <c r="L167" s="242">
        <v>0</v>
      </c>
      <c r="M167" s="242"/>
      <c r="N167" s="257">
        <f t="shared" si="15"/>
        <v>0</v>
      </c>
      <c r="O167" s="257"/>
      <c r="P167" s="257"/>
      <c r="Q167" s="257"/>
      <c r="R167" s="136"/>
      <c r="T167" s="166" t="s">
        <v>5</v>
      </c>
      <c r="U167" s="45" t="s">
        <v>42</v>
      </c>
      <c r="V167" s="37"/>
      <c r="W167" s="167">
        <f t="shared" si="16"/>
        <v>0</v>
      </c>
      <c r="X167" s="167">
        <v>0</v>
      </c>
      <c r="Y167" s="167">
        <f t="shared" si="17"/>
        <v>0</v>
      </c>
      <c r="Z167" s="167">
        <v>0</v>
      </c>
      <c r="AA167" s="168">
        <f t="shared" si="18"/>
        <v>0</v>
      </c>
      <c r="AR167" s="19" t="s">
        <v>310</v>
      </c>
      <c r="AT167" s="19" t="s">
        <v>150</v>
      </c>
      <c r="AU167" s="19" t="s">
        <v>128</v>
      </c>
      <c r="AY167" s="19" t="s">
        <v>149</v>
      </c>
      <c r="BE167" s="107">
        <f t="shared" si="19"/>
        <v>0</v>
      </c>
      <c r="BF167" s="107">
        <f t="shared" si="20"/>
        <v>0</v>
      </c>
      <c r="BG167" s="107">
        <f t="shared" si="21"/>
        <v>0</v>
      </c>
      <c r="BH167" s="107">
        <f t="shared" si="22"/>
        <v>0</v>
      </c>
      <c r="BI167" s="107">
        <f t="shared" si="23"/>
        <v>0</v>
      </c>
      <c r="BJ167" s="19" t="s">
        <v>128</v>
      </c>
      <c r="BK167" s="107">
        <f t="shared" si="24"/>
        <v>0</v>
      </c>
      <c r="BL167" s="19" t="s">
        <v>310</v>
      </c>
      <c r="BM167" s="19" t="s">
        <v>444</v>
      </c>
    </row>
    <row r="168" spans="2:65" s="1" customFormat="1" ht="22.5" customHeight="1">
      <c r="B168" s="133"/>
      <c r="C168" s="162" t="s">
        <v>445</v>
      </c>
      <c r="D168" s="162" t="s">
        <v>150</v>
      </c>
      <c r="E168" s="163" t="s">
        <v>404</v>
      </c>
      <c r="F168" s="256" t="s">
        <v>404</v>
      </c>
      <c r="G168" s="256"/>
      <c r="H168" s="256"/>
      <c r="I168" s="256"/>
      <c r="J168" s="164" t="s">
        <v>405</v>
      </c>
      <c r="K168" s="165">
        <v>3</v>
      </c>
      <c r="L168" s="242">
        <v>0</v>
      </c>
      <c r="M168" s="242"/>
      <c r="N168" s="257">
        <f t="shared" si="15"/>
        <v>0</v>
      </c>
      <c r="O168" s="257"/>
      <c r="P168" s="257"/>
      <c r="Q168" s="257"/>
      <c r="R168" s="136"/>
      <c r="T168" s="166" t="s">
        <v>5</v>
      </c>
      <c r="U168" s="45" t="s">
        <v>42</v>
      </c>
      <c r="V168" s="37"/>
      <c r="W168" s="167">
        <f t="shared" si="16"/>
        <v>0</v>
      </c>
      <c r="X168" s="167">
        <v>0</v>
      </c>
      <c r="Y168" s="167">
        <f t="shared" si="17"/>
        <v>0</v>
      </c>
      <c r="Z168" s="167">
        <v>0</v>
      </c>
      <c r="AA168" s="168">
        <f t="shared" si="18"/>
        <v>0</v>
      </c>
      <c r="AR168" s="19" t="s">
        <v>310</v>
      </c>
      <c r="AT168" s="19" t="s">
        <v>150</v>
      </c>
      <c r="AU168" s="19" t="s">
        <v>128</v>
      </c>
      <c r="AY168" s="19" t="s">
        <v>149</v>
      </c>
      <c r="BE168" s="107">
        <f t="shared" si="19"/>
        <v>0</v>
      </c>
      <c r="BF168" s="107">
        <f t="shared" si="20"/>
        <v>0</v>
      </c>
      <c r="BG168" s="107">
        <f t="shared" si="21"/>
        <v>0</v>
      </c>
      <c r="BH168" s="107">
        <f t="shared" si="22"/>
        <v>0</v>
      </c>
      <c r="BI168" s="107">
        <f t="shared" si="23"/>
        <v>0</v>
      </c>
      <c r="BJ168" s="19" t="s">
        <v>128</v>
      </c>
      <c r="BK168" s="107">
        <f t="shared" si="24"/>
        <v>0</v>
      </c>
      <c r="BL168" s="19" t="s">
        <v>310</v>
      </c>
      <c r="BM168" s="19" t="s">
        <v>446</v>
      </c>
    </row>
    <row r="169" spans="2:63" s="9" customFormat="1" ht="36.75" customHeight="1">
      <c r="B169" s="151"/>
      <c r="C169" s="152"/>
      <c r="D169" s="153" t="s">
        <v>306</v>
      </c>
      <c r="E169" s="153"/>
      <c r="F169" s="153"/>
      <c r="G169" s="153"/>
      <c r="H169" s="153"/>
      <c r="I169" s="153"/>
      <c r="J169" s="153"/>
      <c r="K169" s="153"/>
      <c r="L169" s="153"/>
      <c r="M169" s="153"/>
      <c r="N169" s="254">
        <f>BK169</f>
        <v>0</v>
      </c>
      <c r="O169" s="255"/>
      <c r="P169" s="255"/>
      <c r="Q169" s="255"/>
      <c r="R169" s="154"/>
      <c r="T169" s="155"/>
      <c r="U169" s="152"/>
      <c r="V169" s="152"/>
      <c r="W169" s="156">
        <f>W170</f>
        <v>0</v>
      </c>
      <c r="X169" s="152"/>
      <c r="Y169" s="156">
        <f>Y170</f>
        <v>0</v>
      </c>
      <c r="Z169" s="152"/>
      <c r="AA169" s="157">
        <f>AA170</f>
        <v>0</v>
      </c>
      <c r="AR169" s="158" t="s">
        <v>154</v>
      </c>
      <c r="AT169" s="159" t="s">
        <v>74</v>
      </c>
      <c r="AU169" s="159" t="s">
        <v>75</v>
      </c>
      <c r="AY169" s="158" t="s">
        <v>149</v>
      </c>
      <c r="BK169" s="160">
        <f>BK170</f>
        <v>0</v>
      </c>
    </row>
    <row r="170" spans="2:65" s="1" customFormat="1" ht="44.25" customHeight="1">
      <c r="B170" s="133"/>
      <c r="C170" s="162" t="s">
        <v>447</v>
      </c>
      <c r="D170" s="162" t="s">
        <v>150</v>
      </c>
      <c r="E170" s="163" t="s">
        <v>448</v>
      </c>
      <c r="F170" s="256" t="s">
        <v>449</v>
      </c>
      <c r="G170" s="256"/>
      <c r="H170" s="256"/>
      <c r="I170" s="256"/>
      <c r="J170" s="164" t="s">
        <v>450</v>
      </c>
      <c r="K170" s="165">
        <v>9</v>
      </c>
      <c r="L170" s="242">
        <v>0</v>
      </c>
      <c r="M170" s="242"/>
      <c r="N170" s="257">
        <f>ROUND(L170*K170,2)</f>
        <v>0</v>
      </c>
      <c r="O170" s="257"/>
      <c r="P170" s="257"/>
      <c r="Q170" s="257"/>
      <c r="R170" s="136"/>
      <c r="T170" s="166" t="s">
        <v>5</v>
      </c>
      <c r="U170" s="45" t="s">
        <v>42</v>
      </c>
      <c r="V170" s="37"/>
      <c r="W170" s="167">
        <f>V170*K170</f>
        <v>0</v>
      </c>
      <c r="X170" s="167">
        <v>0</v>
      </c>
      <c r="Y170" s="167">
        <f>X170*K170</f>
        <v>0</v>
      </c>
      <c r="Z170" s="167">
        <v>0</v>
      </c>
      <c r="AA170" s="168">
        <f>Z170*K170</f>
        <v>0</v>
      </c>
      <c r="AR170" s="19" t="s">
        <v>451</v>
      </c>
      <c r="AT170" s="19" t="s">
        <v>150</v>
      </c>
      <c r="AU170" s="19" t="s">
        <v>83</v>
      </c>
      <c r="AY170" s="19" t="s">
        <v>149</v>
      </c>
      <c r="BE170" s="107">
        <f>IF(U170="základná",N170,0)</f>
        <v>0</v>
      </c>
      <c r="BF170" s="107">
        <f>IF(U170="znížená",N170,0)</f>
        <v>0</v>
      </c>
      <c r="BG170" s="107">
        <f>IF(U170="zákl. prenesená",N170,0)</f>
        <v>0</v>
      </c>
      <c r="BH170" s="107">
        <f>IF(U170="zníž. prenesená",N170,0)</f>
        <v>0</v>
      </c>
      <c r="BI170" s="107">
        <f>IF(U170="nulová",N170,0)</f>
        <v>0</v>
      </c>
      <c r="BJ170" s="19" t="s">
        <v>128</v>
      </c>
      <c r="BK170" s="107">
        <f>ROUND(L170*K170,2)</f>
        <v>0</v>
      </c>
      <c r="BL170" s="19" t="s">
        <v>451</v>
      </c>
      <c r="BM170" s="19" t="s">
        <v>452</v>
      </c>
    </row>
    <row r="171" spans="2:63" s="9" customFormat="1" ht="36.75" customHeight="1">
      <c r="B171" s="151"/>
      <c r="C171" s="152"/>
      <c r="D171" s="153" t="s">
        <v>122</v>
      </c>
      <c r="E171" s="153"/>
      <c r="F171" s="153"/>
      <c r="G171" s="153"/>
      <c r="H171" s="153"/>
      <c r="I171" s="153"/>
      <c r="J171" s="153"/>
      <c r="K171" s="153"/>
      <c r="L171" s="153"/>
      <c r="M171" s="153"/>
      <c r="N171" s="250">
        <f>BK171</f>
        <v>0</v>
      </c>
      <c r="O171" s="251"/>
      <c r="P171" s="251"/>
      <c r="Q171" s="251"/>
      <c r="R171" s="154"/>
      <c r="T171" s="155"/>
      <c r="U171" s="152"/>
      <c r="V171" s="152"/>
      <c r="W171" s="156">
        <f>W172</f>
        <v>0</v>
      </c>
      <c r="X171" s="152"/>
      <c r="Y171" s="156">
        <f>Y172</f>
        <v>0</v>
      </c>
      <c r="Z171" s="152"/>
      <c r="AA171" s="157">
        <f>AA172</f>
        <v>0</v>
      </c>
      <c r="AR171" s="158" t="s">
        <v>167</v>
      </c>
      <c r="AT171" s="159" t="s">
        <v>74</v>
      </c>
      <c r="AU171" s="159" t="s">
        <v>75</v>
      </c>
      <c r="AY171" s="158" t="s">
        <v>149</v>
      </c>
      <c r="BK171" s="160">
        <f>BK172</f>
        <v>0</v>
      </c>
    </row>
    <row r="172" spans="2:63" s="9" customFormat="1" ht="19.5" customHeight="1">
      <c r="B172" s="151"/>
      <c r="C172" s="152"/>
      <c r="D172" s="161" t="s">
        <v>123</v>
      </c>
      <c r="E172" s="161"/>
      <c r="F172" s="161"/>
      <c r="G172" s="161"/>
      <c r="H172" s="161"/>
      <c r="I172" s="161"/>
      <c r="J172" s="161"/>
      <c r="K172" s="161"/>
      <c r="L172" s="161"/>
      <c r="M172" s="161"/>
      <c r="N172" s="248">
        <f>BK172</f>
        <v>0</v>
      </c>
      <c r="O172" s="249"/>
      <c r="P172" s="249"/>
      <c r="Q172" s="249"/>
      <c r="R172" s="154"/>
      <c r="T172" s="155"/>
      <c r="U172" s="152"/>
      <c r="V172" s="152"/>
      <c r="W172" s="156">
        <f>SUM(W173:W175)</f>
        <v>0</v>
      </c>
      <c r="X172" s="152"/>
      <c r="Y172" s="156">
        <f>SUM(Y173:Y175)</f>
        <v>0</v>
      </c>
      <c r="Z172" s="152"/>
      <c r="AA172" s="157">
        <f>SUM(AA173:AA175)</f>
        <v>0</v>
      </c>
      <c r="AR172" s="158" t="s">
        <v>167</v>
      </c>
      <c r="AT172" s="159" t="s">
        <v>74</v>
      </c>
      <c r="AU172" s="159" t="s">
        <v>83</v>
      </c>
      <c r="AY172" s="158" t="s">
        <v>149</v>
      </c>
      <c r="BK172" s="160">
        <f>SUM(BK173:BK175)</f>
        <v>0</v>
      </c>
    </row>
    <row r="173" spans="2:65" s="1" customFormat="1" ht="44.25" customHeight="1">
      <c r="B173" s="133"/>
      <c r="C173" s="162" t="s">
        <v>453</v>
      </c>
      <c r="D173" s="162" t="s">
        <v>150</v>
      </c>
      <c r="E173" s="163" t="s">
        <v>454</v>
      </c>
      <c r="F173" s="256" t="s">
        <v>455</v>
      </c>
      <c r="G173" s="256"/>
      <c r="H173" s="256"/>
      <c r="I173" s="256"/>
      <c r="J173" s="164" t="s">
        <v>284</v>
      </c>
      <c r="K173" s="165">
        <v>1</v>
      </c>
      <c r="L173" s="242">
        <v>0</v>
      </c>
      <c r="M173" s="242"/>
      <c r="N173" s="257">
        <f>ROUND(L173*K173,2)</f>
        <v>0</v>
      </c>
      <c r="O173" s="257"/>
      <c r="P173" s="257"/>
      <c r="Q173" s="257"/>
      <c r="R173" s="136"/>
      <c r="T173" s="166" t="s">
        <v>5</v>
      </c>
      <c r="U173" s="45" t="s">
        <v>42</v>
      </c>
      <c r="V173" s="37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19" t="s">
        <v>285</v>
      </c>
      <c r="AT173" s="19" t="s">
        <v>150</v>
      </c>
      <c r="AU173" s="19" t="s">
        <v>128</v>
      </c>
      <c r="AY173" s="19" t="s">
        <v>149</v>
      </c>
      <c r="BE173" s="107">
        <f>IF(U173="základná",N173,0)</f>
        <v>0</v>
      </c>
      <c r="BF173" s="107">
        <f>IF(U173="znížená",N173,0)</f>
        <v>0</v>
      </c>
      <c r="BG173" s="107">
        <f>IF(U173="zákl. prenesená",N173,0)</f>
        <v>0</v>
      </c>
      <c r="BH173" s="107">
        <f>IF(U173="zníž. prenesená",N173,0)</f>
        <v>0</v>
      </c>
      <c r="BI173" s="107">
        <f>IF(U173="nulová",N173,0)</f>
        <v>0</v>
      </c>
      <c r="BJ173" s="19" t="s">
        <v>128</v>
      </c>
      <c r="BK173" s="107">
        <f>ROUND(L173*K173,2)</f>
        <v>0</v>
      </c>
      <c r="BL173" s="19" t="s">
        <v>285</v>
      </c>
      <c r="BM173" s="19" t="s">
        <v>456</v>
      </c>
    </row>
    <row r="174" spans="2:65" s="1" customFormat="1" ht="31.5" customHeight="1">
      <c r="B174" s="133"/>
      <c r="C174" s="162" t="s">
        <v>457</v>
      </c>
      <c r="D174" s="162" t="s">
        <v>150</v>
      </c>
      <c r="E174" s="163" t="s">
        <v>458</v>
      </c>
      <c r="F174" s="256" t="s">
        <v>459</v>
      </c>
      <c r="G174" s="256"/>
      <c r="H174" s="256"/>
      <c r="I174" s="256"/>
      <c r="J174" s="164" t="s">
        <v>284</v>
      </c>
      <c r="K174" s="165">
        <v>1</v>
      </c>
      <c r="L174" s="242">
        <v>0</v>
      </c>
      <c r="M174" s="242"/>
      <c r="N174" s="257">
        <f>ROUND(L174*K174,2)</f>
        <v>0</v>
      </c>
      <c r="O174" s="257"/>
      <c r="P174" s="257"/>
      <c r="Q174" s="257"/>
      <c r="R174" s="136"/>
      <c r="T174" s="166" t="s">
        <v>5</v>
      </c>
      <c r="U174" s="45" t="s">
        <v>42</v>
      </c>
      <c r="V174" s="37"/>
      <c r="W174" s="167">
        <f>V174*K174</f>
        <v>0</v>
      </c>
      <c r="X174" s="167">
        <v>0</v>
      </c>
      <c r="Y174" s="167">
        <f>X174*K174</f>
        <v>0</v>
      </c>
      <c r="Z174" s="167">
        <v>0</v>
      </c>
      <c r="AA174" s="168">
        <f>Z174*K174</f>
        <v>0</v>
      </c>
      <c r="AR174" s="19" t="s">
        <v>285</v>
      </c>
      <c r="AT174" s="19" t="s">
        <v>150</v>
      </c>
      <c r="AU174" s="19" t="s">
        <v>128</v>
      </c>
      <c r="AY174" s="19" t="s">
        <v>149</v>
      </c>
      <c r="BE174" s="107">
        <f>IF(U174="základná",N174,0)</f>
        <v>0</v>
      </c>
      <c r="BF174" s="107">
        <f>IF(U174="znížená",N174,0)</f>
        <v>0</v>
      </c>
      <c r="BG174" s="107">
        <f>IF(U174="zákl. prenesená",N174,0)</f>
        <v>0</v>
      </c>
      <c r="BH174" s="107">
        <f>IF(U174="zníž. prenesená",N174,0)</f>
        <v>0</v>
      </c>
      <c r="BI174" s="107">
        <f>IF(U174="nulová",N174,0)</f>
        <v>0</v>
      </c>
      <c r="BJ174" s="19" t="s">
        <v>128</v>
      </c>
      <c r="BK174" s="107">
        <f>ROUND(L174*K174,2)</f>
        <v>0</v>
      </c>
      <c r="BL174" s="19" t="s">
        <v>285</v>
      </c>
      <c r="BM174" s="19" t="s">
        <v>460</v>
      </c>
    </row>
    <row r="175" spans="2:65" s="1" customFormat="1" ht="22.5" customHeight="1">
      <c r="B175" s="133"/>
      <c r="C175" s="162" t="s">
        <v>461</v>
      </c>
      <c r="D175" s="162" t="s">
        <v>150</v>
      </c>
      <c r="E175" s="163" t="s">
        <v>462</v>
      </c>
      <c r="F175" s="256" t="s">
        <v>463</v>
      </c>
      <c r="G175" s="256"/>
      <c r="H175" s="256"/>
      <c r="I175" s="256"/>
      <c r="J175" s="164" t="s">
        <v>284</v>
      </c>
      <c r="K175" s="165">
        <v>1</v>
      </c>
      <c r="L175" s="242">
        <v>0</v>
      </c>
      <c r="M175" s="242"/>
      <c r="N175" s="257">
        <f>ROUND(L175*K175,2)</f>
        <v>0</v>
      </c>
      <c r="O175" s="257"/>
      <c r="P175" s="257"/>
      <c r="Q175" s="257"/>
      <c r="R175" s="136"/>
      <c r="T175" s="166" t="s">
        <v>5</v>
      </c>
      <c r="U175" s="45" t="s">
        <v>42</v>
      </c>
      <c r="V175" s="37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19" t="s">
        <v>285</v>
      </c>
      <c r="AT175" s="19" t="s">
        <v>150</v>
      </c>
      <c r="AU175" s="19" t="s">
        <v>128</v>
      </c>
      <c r="AY175" s="19" t="s">
        <v>149</v>
      </c>
      <c r="BE175" s="107">
        <f>IF(U175="základná",N175,0)</f>
        <v>0</v>
      </c>
      <c r="BF175" s="107">
        <f>IF(U175="znížená",N175,0)</f>
        <v>0</v>
      </c>
      <c r="BG175" s="107">
        <f>IF(U175="zákl. prenesená",N175,0)</f>
        <v>0</v>
      </c>
      <c r="BH175" s="107">
        <f>IF(U175="zníž. prenesená",N175,0)</f>
        <v>0</v>
      </c>
      <c r="BI175" s="107">
        <f>IF(U175="nulová",N175,0)</f>
        <v>0</v>
      </c>
      <c r="BJ175" s="19" t="s">
        <v>128</v>
      </c>
      <c r="BK175" s="107">
        <f>ROUND(L175*K175,2)</f>
        <v>0</v>
      </c>
      <c r="BL175" s="19" t="s">
        <v>285</v>
      </c>
      <c r="BM175" s="19" t="s">
        <v>464</v>
      </c>
    </row>
    <row r="176" spans="2:63" s="1" customFormat="1" ht="49.5" customHeight="1">
      <c r="B176" s="36"/>
      <c r="C176" s="37"/>
      <c r="D176" s="153" t="s">
        <v>300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254">
        <f aca="true" t="shared" si="25" ref="N176:N181">BK176</f>
        <v>0</v>
      </c>
      <c r="O176" s="255"/>
      <c r="P176" s="255"/>
      <c r="Q176" s="255"/>
      <c r="R176" s="38"/>
      <c r="T176" s="173"/>
      <c r="U176" s="37"/>
      <c r="V176" s="37"/>
      <c r="W176" s="37"/>
      <c r="X176" s="37"/>
      <c r="Y176" s="37"/>
      <c r="Z176" s="37"/>
      <c r="AA176" s="75"/>
      <c r="AT176" s="19" t="s">
        <v>74</v>
      </c>
      <c r="AU176" s="19" t="s">
        <v>75</v>
      </c>
      <c r="AY176" s="19" t="s">
        <v>301</v>
      </c>
      <c r="BK176" s="107">
        <f>SUM(BK177:BK181)</f>
        <v>0</v>
      </c>
    </row>
    <row r="177" spans="2:63" s="1" customFormat="1" ht="21.75" customHeight="1">
      <c r="B177" s="36"/>
      <c r="C177" s="174" t="s">
        <v>5</v>
      </c>
      <c r="D177" s="174" t="s">
        <v>150</v>
      </c>
      <c r="E177" s="175" t="s">
        <v>5</v>
      </c>
      <c r="F177" s="241" t="s">
        <v>5</v>
      </c>
      <c r="G177" s="241"/>
      <c r="H177" s="241"/>
      <c r="I177" s="241"/>
      <c r="J177" s="176" t="s">
        <v>5</v>
      </c>
      <c r="K177" s="177"/>
      <c r="L177" s="242"/>
      <c r="M177" s="243"/>
      <c r="N177" s="243">
        <f t="shared" si="25"/>
        <v>0</v>
      </c>
      <c r="O177" s="243"/>
      <c r="P177" s="243"/>
      <c r="Q177" s="243"/>
      <c r="R177" s="38"/>
      <c r="T177" s="166" t="s">
        <v>5</v>
      </c>
      <c r="U177" s="178" t="s">
        <v>42</v>
      </c>
      <c r="V177" s="37"/>
      <c r="W177" s="37"/>
      <c r="X177" s="37"/>
      <c r="Y177" s="37"/>
      <c r="Z177" s="37"/>
      <c r="AA177" s="75"/>
      <c r="AT177" s="19" t="s">
        <v>301</v>
      </c>
      <c r="AU177" s="19" t="s">
        <v>83</v>
      </c>
      <c r="AY177" s="19" t="s">
        <v>301</v>
      </c>
      <c r="BE177" s="107">
        <f>IF(U177="základná",N177,0)</f>
        <v>0</v>
      </c>
      <c r="BF177" s="107">
        <f>IF(U177="znížená",N177,0)</f>
        <v>0</v>
      </c>
      <c r="BG177" s="107">
        <f>IF(U177="zákl. prenesená",N177,0)</f>
        <v>0</v>
      </c>
      <c r="BH177" s="107">
        <f>IF(U177="zníž. prenesená",N177,0)</f>
        <v>0</v>
      </c>
      <c r="BI177" s="107">
        <f>IF(U177="nulová",N177,0)</f>
        <v>0</v>
      </c>
      <c r="BJ177" s="19" t="s">
        <v>128</v>
      </c>
      <c r="BK177" s="107">
        <f>L177*K177</f>
        <v>0</v>
      </c>
    </row>
    <row r="178" spans="2:63" s="1" customFormat="1" ht="21.75" customHeight="1">
      <c r="B178" s="36"/>
      <c r="C178" s="174" t="s">
        <v>5</v>
      </c>
      <c r="D178" s="174" t="s">
        <v>150</v>
      </c>
      <c r="E178" s="175" t="s">
        <v>5</v>
      </c>
      <c r="F178" s="241" t="s">
        <v>5</v>
      </c>
      <c r="G178" s="241"/>
      <c r="H178" s="241"/>
      <c r="I178" s="241"/>
      <c r="J178" s="176" t="s">
        <v>5</v>
      </c>
      <c r="K178" s="177"/>
      <c r="L178" s="242"/>
      <c r="M178" s="243"/>
      <c r="N178" s="243">
        <f t="shared" si="25"/>
        <v>0</v>
      </c>
      <c r="O178" s="243"/>
      <c r="P178" s="243"/>
      <c r="Q178" s="243"/>
      <c r="R178" s="38"/>
      <c r="T178" s="166" t="s">
        <v>5</v>
      </c>
      <c r="U178" s="178" t="s">
        <v>42</v>
      </c>
      <c r="V178" s="37"/>
      <c r="W178" s="37"/>
      <c r="X178" s="37"/>
      <c r="Y178" s="37"/>
      <c r="Z178" s="37"/>
      <c r="AA178" s="75"/>
      <c r="AT178" s="19" t="s">
        <v>301</v>
      </c>
      <c r="AU178" s="19" t="s">
        <v>83</v>
      </c>
      <c r="AY178" s="19" t="s">
        <v>301</v>
      </c>
      <c r="BE178" s="107">
        <f>IF(U178="základná",N178,0)</f>
        <v>0</v>
      </c>
      <c r="BF178" s="107">
        <f>IF(U178="znížená",N178,0)</f>
        <v>0</v>
      </c>
      <c r="BG178" s="107">
        <f>IF(U178="zákl. prenesená",N178,0)</f>
        <v>0</v>
      </c>
      <c r="BH178" s="107">
        <f>IF(U178="zníž. prenesená",N178,0)</f>
        <v>0</v>
      </c>
      <c r="BI178" s="107">
        <f>IF(U178="nulová",N178,0)</f>
        <v>0</v>
      </c>
      <c r="BJ178" s="19" t="s">
        <v>128</v>
      </c>
      <c r="BK178" s="107">
        <f>L178*K178</f>
        <v>0</v>
      </c>
    </row>
    <row r="179" spans="2:63" s="1" customFormat="1" ht="21.75" customHeight="1">
      <c r="B179" s="36"/>
      <c r="C179" s="174" t="s">
        <v>5</v>
      </c>
      <c r="D179" s="174" t="s">
        <v>150</v>
      </c>
      <c r="E179" s="175" t="s">
        <v>5</v>
      </c>
      <c r="F179" s="241" t="s">
        <v>5</v>
      </c>
      <c r="G179" s="241"/>
      <c r="H179" s="241"/>
      <c r="I179" s="241"/>
      <c r="J179" s="176" t="s">
        <v>5</v>
      </c>
      <c r="K179" s="177"/>
      <c r="L179" s="242"/>
      <c r="M179" s="243"/>
      <c r="N179" s="243">
        <f t="shared" si="25"/>
        <v>0</v>
      </c>
      <c r="O179" s="243"/>
      <c r="P179" s="243"/>
      <c r="Q179" s="243"/>
      <c r="R179" s="38"/>
      <c r="T179" s="166" t="s">
        <v>5</v>
      </c>
      <c r="U179" s="178" t="s">
        <v>42</v>
      </c>
      <c r="V179" s="37"/>
      <c r="W179" s="37"/>
      <c r="X179" s="37"/>
      <c r="Y179" s="37"/>
      <c r="Z179" s="37"/>
      <c r="AA179" s="75"/>
      <c r="AT179" s="19" t="s">
        <v>301</v>
      </c>
      <c r="AU179" s="19" t="s">
        <v>83</v>
      </c>
      <c r="AY179" s="19" t="s">
        <v>301</v>
      </c>
      <c r="BE179" s="107">
        <f>IF(U179="základná",N179,0)</f>
        <v>0</v>
      </c>
      <c r="BF179" s="107">
        <f>IF(U179="znížená",N179,0)</f>
        <v>0</v>
      </c>
      <c r="BG179" s="107">
        <f>IF(U179="zákl. prenesená",N179,0)</f>
        <v>0</v>
      </c>
      <c r="BH179" s="107">
        <f>IF(U179="zníž. prenesená",N179,0)</f>
        <v>0</v>
      </c>
      <c r="BI179" s="107">
        <f>IF(U179="nulová",N179,0)</f>
        <v>0</v>
      </c>
      <c r="BJ179" s="19" t="s">
        <v>128</v>
      </c>
      <c r="BK179" s="107">
        <f>L179*K179</f>
        <v>0</v>
      </c>
    </row>
    <row r="180" spans="2:63" s="1" customFormat="1" ht="21.75" customHeight="1">
      <c r="B180" s="36"/>
      <c r="C180" s="174" t="s">
        <v>5</v>
      </c>
      <c r="D180" s="174" t="s">
        <v>150</v>
      </c>
      <c r="E180" s="175" t="s">
        <v>5</v>
      </c>
      <c r="F180" s="241" t="s">
        <v>5</v>
      </c>
      <c r="G180" s="241"/>
      <c r="H180" s="241"/>
      <c r="I180" s="241"/>
      <c r="J180" s="176" t="s">
        <v>5</v>
      </c>
      <c r="K180" s="177"/>
      <c r="L180" s="242"/>
      <c r="M180" s="243"/>
      <c r="N180" s="243">
        <f t="shared" si="25"/>
        <v>0</v>
      </c>
      <c r="O180" s="243"/>
      <c r="P180" s="243"/>
      <c r="Q180" s="243"/>
      <c r="R180" s="38"/>
      <c r="T180" s="166" t="s">
        <v>5</v>
      </c>
      <c r="U180" s="178" t="s">
        <v>42</v>
      </c>
      <c r="V180" s="37"/>
      <c r="W180" s="37"/>
      <c r="X180" s="37"/>
      <c r="Y180" s="37"/>
      <c r="Z180" s="37"/>
      <c r="AA180" s="75"/>
      <c r="AT180" s="19" t="s">
        <v>301</v>
      </c>
      <c r="AU180" s="19" t="s">
        <v>83</v>
      </c>
      <c r="AY180" s="19" t="s">
        <v>301</v>
      </c>
      <c r="BE180" s="107">
        <f>IF(U180="základná",N180,0)</f>
        <v>0</v>
      </c>
      <c r="BF180" s="107">
        <f>IF(U180="znížená",N180,0)</f>
        <v>0</v>
      </c>
      <c r="BG180" s="107">
        <f>IF(U180="zákl. prenesená",N180,0)</f>
        <v>0</v>
      </c>
      <c r="BH180" s="107">
        <f>IF(U180="zníž. prenesená",N180,0)</f>
        <v>0</v>
      </c>
      <c r="BI180" s="107">
        <f>IF(U180="nulová",N180,0)</f>
        <v>0</v>
      </c>
      <c r="BJ180" s="19" t="s">
        <v>128</v>
      </c>
      <c r="BK180" s="107">
        <f>L180*K180</f>
        <v>0</v>
      </c>
    </row>
    <row r="181" spans="2:63" s="1" customFormat="1" ht="21.75" customHeight="1">
      <c r="B181" s="36"/>
      <c r="C181" s="174" t="s">
        <v>5</v>
      </c>
      <c r="D181" s="174" t="s">
        <v>150</v>
      </c>
      <c r="E181" s="175" t="s">
        <v>5</v>
      </c>
      <c r="F181" s="241" t="s">
        <v>5</v>
      </c>
      <c r="G181" s="241"/>
      <c r="H181" s="241"/>
      <c r="I181" s="241"/>
      <c r="J181" s="176" t="s">
        <v>5</v>
      </c>
      <c r="K181" s="177"/>
      <c r="L181" s="242"/>
      <c r="M181" s="243"/>
      <c r="N181" s="243">
        <f t="shared" si="25"/>
        <v>0</v>
      </c>
      <c r="O181" s="243"/>
      <c r="P181" s="243"/>
      <c r="Q181" s="243"/>
      <c r="R181" s="38"/>
      <c r="T181" s="166" t="s">
        <v>5</v>
      </c>
      <c r="U181" s="178" t="s">
        <v>42</v>
      </c>
      <c r="V181" s="57"/>
      <c r="W181" s="57"/>
      <c r="X181" s="57"/>
      <c r="Y181" s="57"/>
      <c r="Z181" s="57"/>
      <c r="AA181" s="59"/>
      <c r="AT181" s="19" t="s">
        <v>301</v>
      </c>
      <c r="AU181" s="19" t="s">
        <v>83</v>
      </c>
      <c r="AY181" s="19" t="s">
        <v>301</v>
      </c>
      <c r="BE181" s="107">
        <f>IF(U181="základná",N181,0)</f>
        <v>0</v>
      </c>
      <c r="BF181" s="107">
        <f>IF(U181="znížená",N181,0)</f>
        <v>0</v>
      </c>
      <c r="BG181" s="107">
        <f>IF(U181="zákl. prenesená",N181,0)</f>
        <v>0</v>
      </c>
      <c r="BH181" s="107">
        <f>IF(U181="zníž. prenesená",N181,0)</f>
        <v>0</v>
      </c>
      <c r="BI181" s="107">
        <f>IF(U181="nulová",N181,0)</f>
        <v>0</v>
      </c>
      <c r="BJ181" s="19" t="s">
        <v>128</v>
      </c>
      <c r="BK181" s="107">
        <f>L181*K181</f>
        <v>0</v>
      </c>
    </row>
    <row r="182" spans="2:18" s="1" customFormat="1" ht="6.75" customHeight="1">
      <c r="B182" s="60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2"/>
    </row>
  </sheetData>
  <sheetProtection/>
  <mergeCells count="23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74:Q174"/>
    <mergeCell ref="F175:I175"/>
    <mergeCell ref="L175:M175"/>
    <mergeCell ref="N175:Q175"/>
    <mergeCell ref="F177:I177"/>
    <mergeCell ref="L177:M177"/>
    <mergeCell ref="N177:Q177"/>
    <mergeCell ref="F168:I168"/>
    <mergeCell ref="L168:M168"/>
    <mergeCell ref="N168:Q168"/>
    <mergeCell ref="F170:I170"/>
    <mergeCell ref="L170:M170"/>
    <mergeCell ref="N170:Q170"/>
    <mergeCell ref="F173:I173"/>
    <mergeCell ref="L173:M173"/>
    <mergeCell ref="N173:Q173"/>
    <mergeCell ref="H1:K1"/>
    <mergeCell ref="S2:AC2"/>
    <mergeCell ref="F181:I181"/>
    <mergeCell ref="L181:M181"/>
    <mergeCell ref="N181:Q181"/>
    <mergeCell ref="N122:Q122"/>
    <mergeCell ref="N123:Q123"/>
    <mergeCell ref="N124:Q124"/>
    <mergeCell ref="N159:Q159"/>
    <mergeCell ref="N169:Q169"/>
    <mergeCell ref="N171:Q171"/>
    <mergeCell ref="N172:Q172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</mergeCells>
  <dataValidations count="2">
    <dataValidation type="list" allowBlank="1" showInputMessage="1" showErrorMessage="1" error="Povolené sú hodnoty K, M." sqref="D177:D182">
      <formula1>"K, M"</formula1>
    </dataValidation>
    <dataValidation type="list" allowBlank="1" showInputMessage="1" showErrorMessage="1" error="Povolené sú hodnoty základná, znížená, nulová." sqref="U177:U182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40" t="s">
        <v>104</v>
      </c>
      <c r="I1" s="240"/>
      <c r="J1" s="240"/>
      <c r="K1" s="24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9" t="s">
        <v>90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2:46" ht="36.75" customHeight="1">
      <c r="B4" s="23"/>
      <c r="C4" s="211" t="s">
        <v>108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4"/>
      <c r="T4" s="25" t="s">
        <v>12</v>
      </c>
      <c r="AT4" s="19" t="s">
        <v>6</v>
      </c>
    </row>
    <row r="5" spans="2:18" ht="6.7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4.75" customHeight="1">
      <c r="B6" s="23"/>
      <c r="C6" s="27"/>
      <c r="D6" s="31" t="s">
        <v>18</v>
      </c>
      <c r="E6" s="27"/>
      <c r="F6" s="263" t="str">
        <f>'Rekapitulácia stavby'!K6</f>
        <v>Plastika mieru komplexná revitalizácia plastiky-skulptulárneho umeleckého diela na ul. S. Chalúpku v Prievidzi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7"/>
      <c r="R6" s="24"/>
    </row>
    <row r="7" spans="2:18" s="1" customFormat="1" ht="32.25" customHeight="1">
      <c r="B7" s="36"/>
      <c r="C7" s="37"/>
      <c r="D7" s="30" t="s">
        <v>109</v>
      </c>
      <c r="E7" s="37"/>
      <c r="F7" s="233" t="s">
        <v>465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7"/>
      <c r="R7" s="38"/>
    </row>
    <row r="8" spans="2:18" s="1" customFormat="1" ht="14.25" customHeight="1">
      <c r="B8" s="36"/>
      <c r="C8" s="37"/>
      <c r="D8" s="31" t="s">
        <v>20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21</v>
      </c>
      <c r="N8" s="37"/>
      <c r="O8" s="29" t="s">
        <v>5</v>
      </c>
      <c r="P8" s="37"/>
      <c r="Q8" s="37"/>
      <c r="R8" s="38"/>
    </row>
    <row r="9" spans="2:18" s="1" customFormat="1" ht="14.25" customHeight="1">
      <c r="B9" s="36"/>
      <c r="C9" s="37"/>
      <c r="D9" s="31" t="s">
        <v>22</v>
      </c>
      <c r="E9" s="37"/>
      <c r="F9" s="29" t="s">
        <v>23</v>
      </c>
      <c r="G9" s="37"/>
      <c r="H9" s="37"/>
      <c r="I9" s="37"/>
      <c r="J9" s="37"/>
      <c r="K9" s="37"/>
      <c r="L9" s="37"/>
      <c r="M9" s="31" t="s">
        <v>24</v>
      </c>
      <c r="N9" s="37"/>
      <c r="O9" s="280" t="str">
        <f>'Rekapitulácia stavby'!AN8</f>
        <v>24. 7. 2017</v>
      </c>
      <c r="P9" s="265"/>
      <c r="Q9" s="37"/>
      <c r="R9" s="38"/>
    </row>
    <row r="10" spans="2:18" s="1" customFormat="1" ht="10.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25" customHeight="1">
      <c r="B11" s="36"/>
      <c r="C11" s="37"/>
      <c r="D11" s="31" t="s">
        <v>26</v>
      </c>
      <c r="E11" s="37"/>
      <c r="F11" s="37"/>
      <c r="G11" s="37"/>
      <c r="H11" s="37"/>
      <c r="I11" s="37"/>
      <c r="J11" s="37"/>
      <c r="K11" s="37"/>
      <c r="L11" s="37"/>
      <c r="M11" s="31" t="s">
        <v>27</v>
      </c>
      <c r="N11" s="37"/>
      <c r="O11" s="231" t="s">
        <v>5</v>
      </c>
      <c r="P11" s="231"/>
      <c r="Q11" s="37"/>
      <c r="R11" s="38"/>
    </row>
    <row r="12" spans="2:18" s="1" customFormat="1" ht="18" customHeight="1">
      <c r="B12" s="36"/>
      <c r="C12" s="37"/>
      <c r="D12" s="37"/>
      <c r="E12" s="29" t="s">
        <v>28</v>
      </c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1" t="s">
        <v>5</v>
      </c>
      <c r="P12" s="231"/>
      <c r="Q12" s="37"/>
      <c r="R12" s="38"/>
    </row>
    <row r="13" spans="2:18" s="1" customFormat="1" ht="6.7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25" customHeight="1">
      <c r="B14" s="36"/>
      <c r="C14" s="37"/>
      <c r="D14" s="31" t="s">
        <v>30</v>
      </c>
      <c r="E14" s="37"/>
      <c r="F14" s="37"/>
      <c r="G14" s="37"/>
      <c r="H14" s="37"/>
      <c r="I14" s="37"/>
      <c r="J14" s="37"/>
      <c r="K14" s="37"/>
      <c r="L14" s="37"/>
      <c r="M14" s="31" t="s">
        <v>27</v>
      </c>
      <c r="N14" s="37"/>
      <c r="O14" s="281" t="str">
        <f>IF('Rekapitulácia stavby'!AN13="","",'Rekapitulácia stavby'!AN13)</f>
        <v>Vyplň údaj</v>
      </c>
      <c r="P14" s="231"/>
      <c r="Q14" s="37"/>
      <c r="R14" s="38"/>
    </row>
    <row r="15" spans="2:18" s="1" customFormat="1" ht="18" customHeight="1">
      <c r="B15" s="36"/>
      <c r="C15" s="37"/>
      <c r="D15" s="37"/>
      <c r="E15" s="281" t="str">
        <f>IF('Rekapitulácia stavby'!E14="","",'Rekapitulácia stavby'!E14)</f>
        <v>Vyplň údaj</v>
      </c>
      <c r="F15" s="282"/>
      <c r="G15" s="282"/>
      <c r="H15" s="282"/>
      <c r="I15" s="282"/>
      <c r="J15" s="282"/>
      <c r="K15" s="282"/>
      <c r="L15" s="282"/>
      <c r="M15" s="31" t="s">
        <v>29</v>
      </c>
      <c r="N15" s="37"/>
      <c r="O15" s="281" t="str">
        <f>IF('Rekapitulácia stavby'!AN14="","",'Rekapitulácia stavby'!AN14)</f>
        <v>Vyplň údaj</v>
      </c>
      <c r="P15" s="231"/>
      <c r="Q15" s="37"/>
      <c r="R15" s="38"/>
    </row>
    <row r="16" spans="2:18" s="1" customFormat="1" ht="6.7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25" customHeight="1">
      <c r="B17" s="36"/>
      <c r="C17" s="37"/>
      <c r="D17" s="31" t="s">
        <v>32</v>
      </c>
      <c r="E17" s="37"/>
      <c r="F17" s="37"/>
      <c r="G17" s="37"/>
      <c r="H17" s="37"/>
      <c r="I17" s="37"/>
      <c r="J17" s="37"/>
      <c r="K17" s="37"/>
      <c r="L17" s="37"/>
      <c r="M17" s="31" t="s">
        <v>27</v>
      </c>
      <c r="N17" s="37"/>
      <c r="O17" s="231">
        <f>IF('Rekapitulácia stavby'!AN16="","",'Rekapitulácia stavby'!AN16)</f>
      </c>
      <c r="P17" s="231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> </v>
      </c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1">
        <f>IF('Rekapitulácia stavby'!AN17="","",'Rekapitulácia stavby'!AN17)</f>
      </c>
      <c r="P18" s="231"/>
      <c r="Q18" s="37"/>
      <c r="R18" s="38"/>
    </row>
    <row r="19" spans="2:18" s="1" customFormat="1" ht="6.7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25" customHeight="1">
      <c r="B20" s="36"/>
      <c r="C20" s="37"/>
      <c r="D20" s="31" t="s">
        <v>34</v>
      </c>
      <c r="E20" s="37"/>
      <c r="F20" s="37"/>
      <c r="G20" s="37"/>
      <c r="H20" s="37"/>
      <c r="I20" s="37"/>
      <c r="J20" s="37"/>
      <c r="K20" s="37"/>
      <c r="L20" s="37"/>
      <c r="M20" s="31" t="s">
        <v>27</v>
      </c>
      <c r="N20" s="37"/>
      <c r="O20" s="231">
        <f>IF('Rekapitulácia stavby'!AN19="","",'Rekapitulácia stavby'!AN19)</f>
      </c>
      <c r="P20" s="231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IF('Rekapitulácia stavby'!E20="","",'Rekapitulácia stavby'!E20)</f>
        <v> </v>
      </c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1">
        <f>IF('Rekapitulácia stavby'!AN20="","",'Rekapitulácia stavby'!AN20)</f>
      </c>
      <c r="P21" s="231"/>
      <c r="Q21" s="37"/>
      <c r="R21" s="38"/>
    </row>
    <row r="22" spans="2:18" s="1" customFormat="1" ht="6.7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25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36" t="s">
        <v>5</v>
      </c>
      <c r="F24" s="236"/>
      <c r="G24" s="236"/>
      <c r="H24" s="236"/>
      <c r="I24" s="236"/>
      <c r="J24" s="236"/>
      <c r="K24" s="236"/>
      <c r="L24" s="236"/>
      <c r="M24" s="37"/>
      <c r="N24" s="37"/>
      <c r="O24" s="37"/>
      <c r="P24" s="37"/>
      <c r="Q24" s="37"/>
      <c r="R24" s="38"/>
    </row>
    <row r="25" spans="2:18" s="1" customFormat="1" ht="6.7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7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25" customHeight="1">
      <c r="B27" s="36"/>
      <c r="C27" s="37"/>
      <c r="D27" s="117" t="s">
        <v>111</v>
      </c>
      <c r="E27" s="37"/>
      <c r="F27" s="37"/>
      <c r="G27" s="37"/>
      <c r="H27" s="37"/>
      <c r="I27" s="37"/>
      <c r="J27" s="37"/>
      <c r="K27" s="37"/>
      <c r="L27" s="37"/>
      <c r="M27" s="237">
        <f>N88</f>
        <v>0</v>
      </c>
      <c r="N27" s="237"/>
      <c r="O27" s="237"/>
      <c r="P27" s="237"/>
      <c r="Q27" s="37"/>
      <c r="R27" s="38"/>
    </row>
    <row r="28" spans="2:18" s="1" customFormat="1" ht="14.2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7">
        <f>N100</f>
        <v>0</v>
      </c>
      <c r="N28" s="237"/>
      <c r="O28" s="237"/>
      <c r="P28" s="237"/>
      <c r="Q28" s="37"/>
      <c r="R28" s="38"/>
    </row>
    <row r="29" spans="2:18" s="1" customFormat="1" ht="6.7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4.75" customHeight="1">
      <c r="B30" s="36"/>
      <c r="C30" s="37"/>
      <c r="D30" s="118" t="s">
        <v>38</v>
      </c>
      <c r="E30" s="37"/>
      <c r="F30" s="37"/>
      <c r="G30" s="37"/>
      <c r="H30" s="37"/>
      <c r="I30" s="37"/>
      <c r="J30" s="37"/>
      <c r="K30" s="37"/>
      <c r="L30" s="37"/>
      <c r="M30" s="279">
        <f>ROUND(M27+M28,2)</f>
        <v>0</v>
      </c>
      <c r="N30" s="262"/>
      <c r="O30" s="262"/>
      <c r="P30" s="262"/>
      <c r="Q30" s="37"/>
      <c r="R30" s="38"/>
    </row>
    <row r="31" spans="2:18" s="1" customFormat="1" ht="6.7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25" customHeight="1">
      <c r="B32" s="36"/>
      <c r="C32" s="37"/>
      <c r="D32" s="43" t="s">
        <v>39</v>
      </c>
      <c r="E32" s="43" t="s">
        <v>40</v>
      </c>
      <c r="F32" s="44">
        <v>0.2</v>
      </c>
      <c r="G32" s="119" t="s">
        <v>41</v>
      </c>
      <c r="H32" s="276">
        <f>ROUND((((SUM(BE100:BE107)+SUM(BE125:BE166))+SUM(BE168:BE172))),2)</f>
        <v>0</v>
      </c>
      <c r="I32" s="262"/>
      <c r="J32" s="262"/>
      <c r="K32" s="37"/>
      <c r="L32" s="37"/>
      <c r="M32" s="276">
        <f>ROUND(((ROUND((SUM(BE100:BE107)+SUM(BE125:BE166)),2)*F32)+SUM(BE168:BE172)*F32),2)</f>
        <v>0</v>
      </c>
      <c r="N32" s="262"/>
      <c r="O32" s="262"/>
      <c r="P32" s="262"/>
      <c r="Q32" s="37"/>
      <c r="R32" s="38"/>
    </row>
    <row r="33" spans="2:18" s="1" customFormat="1" ht="14.25" customHeight="1">
      <c r="B33" s="36"/>
      <c r="C33" s="37"/>
      <c r="D33" s="37"/>
      <c r="E33" s="43" t="s">
        <v>42</v>
      </c>
      <c r="F33" s="44">
        <v>0.2</v>
      </c>
      <c r="G33" s="119" t="s">
        <v>41</v>
      </c>
      <c r="H33" s="276">
        <f>ROUND((((SUM(BF100:BF107)+SUM(BF125:BF166))+SUM(BF168:BF172))),2)</f>
        <v>0</v>
      </c>
      <c r="I33" s="262"/>
      <c r="J33" s="262"/>
      <c r="K33" s="37"/>
      <c r="L33" s="37"/>
      <c r="M33" s="276">
        <f>ROUND(((ROUND((SUM(BF100:BF107)+SUM(BF125:BF166)),2)*F33)+SUM(BF168:BF172)*F33),2)</f>
        <v>0</v>
      </c>
      <c r="N33" s="262"/>
      <c r="O33" s="262"/>
      <c r="P33" s="262"/>
      <c r="Q33" s="37"/>
      <c r="R33" s="38"/>
    </row>
    <row r="34" spans="2:18" s="1" customFormat="1" ht="14.25" customHeight="1" hidden="1">
      <c r="B34" s="36"/>
      <c r="C34" s="37"/>
      <c r="D34" s="37"/>
      <c r="E34" s="43" t="s">
        <v>43</v>
      </c>
      <c r="F34" s="44">
        <v>0.2</v>
      </c>
      <c r="G34" s="119" t="s">
        <v>41</v>
      </c>
      <c r="H34" s="276">
        <f>ROUND((((SUM(BG100:BG107)+SUM(BG125:BG166))+SUM(BG168:BG172))),2)</f>
        <v>0</v>
      </c>
      <c r="I34" s="262"/>
      <c r="J34" s="262"/>
      <c r="K34" s="37"/>
      <c r="L34" s="37"/>
      <c r="M34" s="276">
        <v>0</v>
      </c>
      <c r="N34" s="262"/>
      <c r="O34" s="262"/>
      <c r="P34" s="262"/>
      <c r="Q34" s="37"/>
      <c r="R34" s="38"/>
    </row>
    <row r="35" spans="2:18" s="1" customFormat="1" ht="14.25" customHeight="1" hidden="1">
      <c r="B35" s="36"/>
      <c r="C35" s="37"/>
      <c r="D35" s="37"/>
      <c r="E35" s="43" t="s">
        <v>44</v>
      </c>
      <c r="F35" s="44">
        <v>0.2</v>
      </c>
      <c r="G35" s="119" t="s">
        <v>41</v>
      </c>
      <c r="H35" s="276">
        <f>ROUND((((SUM(BH100:BH107)+SUM(BH125:BH166))+SUM(BH168:BH172))),2)</f>
        <v>0</v>
      </c>
      <c r="I35" s="262"/>
      <c r="J35" s="262"/>
      <c r="K35" s="37"/>
      <c r="L35" s="37"/>
      <c r="M35" s="276">
        <v>0</v>
      </c>
      <c r="N35" s="262"/>
      <c r="O35" s="262"/>
      <c r="P35" s="262"/>
      <c r="Q35" s="37"/>
      <c r="R35" s="38"/>
    </row>
    <row r="36" spans="2:18" s="1" customFormat="1" ht="14.25" customHeight="1" hidden="1">
      <c r="B36" s="36"/>
      <c r="C36" s="37"/>
      <c r="D36" s="37"/>
      <c r="E36" s="43" t="s">
        <v>45</v>
      </c>
      <c r="F36" s="44">
        <v>0</v>
      </c>
      <c r="G36" s="119" t="s">
        <v>41</v>
      </c>
      <c r="H36" s="276">
        <f>ROUND((((SUM(BI100:BI107)+SUM(BI125:BI166))+SUM(BI168:BI172))),2)</f>
        <v>0</v>
      </c>
      <c r="I36" s="262"/>
      <c r="J36" s="262"/>
      <c r="K36" s="37"/>
      <c r="L36" s="37"/>
      <c r="M36" s="276">
        <v>0</v>
      </c>
      <c r="N36" s="262"/>
      <c r="O36" s="262"/>
      <c r="P36" s="262"/>
      <c r="Q36" s="37"/>
      <c r="R36" s="38"/>
    </row>
    <row r="37" spans="2:18" s="1" customFormat="1" ht="6.7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4.75" customHeight="1">
      <c r="B38" s="36"/>
      <c r="C38" s="115"/>
      <c r="D38" s="120" t="s">
        <v>46</v>
      </c>
      <c r="E38" s="76"/>
      <c r="F38" s="76"/>
      <c r="G38" s="121" t="s">
        <v>47</v>
      </c>
      <c r="H38" s="122" t="s">
        <v>48</v>
      </c>
      <c r="I38" s="76"/>
      <c r="J38" s="76"/>
      <c r="K38" s="76"/>
      <c r="L38" s="277">
        <f>SUM(M30:M36)</f>
        <v>0</v>
      </c>
      <c r="M38" s="277"/>
      <c r="N38" s="277"/>
      <c r="O38" s="277"/>
      <c r="P38" s="278"/>
      <c r="Q38" s="115"/>
      <c r="R38" s="38"/>
    </row>
    <row r="39" spans="2:18" s="1" customFormat="1" ht="14.2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2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49</v>
      </c>
      <c r="E50" s="52"/>
      <c r="F50" s="52"/>
      <c r="G50" s="52"/>
      <c r="H50" s="53"/>
      <c r="I50" s="37"/>
      <c r="J50" s="51" t="s">
        <v>50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51</v>
      </c>
      <c r="E59" s="57"/>
      <c r="F59" s="57"/>
      <c r="G59" s="58" t="s">
        <v>52</v>
      </c>
      <c r="H59" s="59"/>
      <c r="I59" s="37"/>
      <c r="J59" s="56" t="s">
        <v>51</v>
      </c>
      <c r="K59" s="57"/>
      <c r="L59" s="57"/>
      <c r="M59" s="57"/>
      <c r="N59" s="58" t="s">
        <v>52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53</v>
      </c>
      <c r="E61" s="52"/>
      <c r="F61" s="52"/>
      <c r="G61" s="52"/>
      <c r="H61" s="53"/>
      <c r="I61" s="37"/>
      <c r="J61" s="51" t="s">
        <v>54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51</v>
      </c>
      <c r="E70" s="57"/>
      <c r="F70" s="57"/>
      <c r="G70" s="58" t="s">
        <v>52</v>
      </c>
      <c r="H70" s="59"/>
      <c r="I70" s="37"/>
      <c r="J70" s="56" t="s">
        <v>51</v>
      </c>
      <c r="K70" s="57"/>
      <c r="L70" s="57"/>
      <c r="M70" s="57"/>
      <c r="N70" s="58" t="s">
        <v>52</v>
      </c>
      <c r="O70" s="57"/>
      <c r="P70" s="59"/>
      <c r="Q70" s="37"/>
      <c r="R70" s="38"/>
    </row>
    <row r="71" spans="2:18" s="1" customFormat="1" ht="14.2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7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75" customHeight="1">
      <c r="B76" s="36"/>
      <c r="C76" s="211" t="s">
        <v>112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8"/>
    </row>
    <row r="77" spans="2:18" s="1" customFormat="1" ht="6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18</v>
      </c>
      <c r="D78" s="37"/>
      <c r="E78" s="37"/>
      <c r="F78" s="263" t="str">
        <f>F6</f>
        <v>Plastika mieru komplexná revitalizácia plastiky-skulptulárneho umeleckého diela na ul. S. Chalúpku v Prievidzi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7"/>
      <c r="R78" s="38"/>
    </row>
    <row r="79" spans="2:18" s="1" customFormat="1" ht="36.75" customHeight="1">
      <c r="B79" s="36"/>
      <c r="C79" s="70" t="s">
        <v>109</v>
      </c>
      <c r="D79" s="37"/>
      <c r="E79" s="37"/>
      <c r="F79" s="213" t="str">
        <f>F7</f>
        <v>03 - 2017-07-Spevnené plochy a chodníky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37"/>
      <c r="R79" s="38"/>
    </row>
    <row r="80" spans="2:18" s="1" customFormat="1" ht="6.7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22</v>
      </c>
      <c r="D81" s="37"/>
      <c r="E81" s="37"/>
      <c r="F81" s="29" t="str">
        <f>F9</f>
        <v> </v>
      </c>
      <c r="G81" s="37"/>
      <c r="H81" s="37"/>
      <c r="I81" s="37"/>
      <c r="J81" s="37"/>
      <c r="K81" s="31" t="s">
        <v>24</v>
      </c>
      <c r="L81" s="37"/>
      <c r="M81" s="265" t="str">
        <f>IF(O9="","",O9)</f>
        <v>24. 7. 2017</v>
      </c>
      <c r="N81" s="265"/>
      <c r="O81" s="265"/>
      <c r="P81" s="265"/>
      <c r="Q81" s="37"/>
      <c r="R81" s="38"/>
    </row>
    <row r="82" spans="2:18" s="1" customFormat="1" ht="6.7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26</v>
      </c>
      <c r="D83" s="37"/>
      <c r="E83" s="37"/>
      <c r="F83" s="29" t="str">
        <f>E12</f>
        <v>Mesto Prievidza</v>
      </c>
      <c r="G83" s="37"/>
      <c r="H83" s="37"/>
      <c r="I83" s="37"/>
      <c r="J83" s="37"/>
      <c r="K83" s="31" t="s">
        <v>32</v>
      </c>
      <c r="L83" s="37"/>
      <c r="M83" s="231" t="str">
        <f>E18</f>
        <v> </v>
      </c>
      <c r="N83" s="231"/>
      <c r="O83" s="231"/>
      <c r="P83" s="231"/>
      <c r="Q83" s="231"/>
      <c r="R83" s="38"/>
    </row>
    <row r="84" spans="2:18" s="1" customFormat="1" ht="14.25" customHeight="1">
      <c r="B84" s="36"/>
      <c r="C84" s="31" t="s">
        <v>30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34</v>
      </c>
      <c r="L84" s="37"/>
      <c r="M84" s="231" t="str">
        <f>E21</f>
        <v> </v>
      </c>
      <c r="N84" s="231"/>
      <c r="O84" s="231"/>
      <c r="P84" s="231"/>
      <c r="Q84" s="231"/>
      <c r="R84" s="38"/>
    </row>
    <row r="85" spans="2:18" s="1" customFormat="1" ht="9.7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74" t="s">
        <v>113</v>
      </c>
      <c r="D86" s="275"/>
      <c r="E86" s="275"/>
      <c r="F86" s="275"/>
      <c r="G86" s="275"/>
      <c r="H86" s="115"/>
      <c r="I86" s="115"/>
      <c r="J86" s="115"/>
      <c r="K86" s="115"/>
      <c r="L86" s="115"/>
      <c r="M86" s="115"/>
      <c r="N86" s="274" t="s">
        <v>114</v>
      </c>
      <c r="O86" s="275"/>
      <c r="P86" s="275"/>
      <c r="Q86" s="275"/>
      <c r="R86" s="38"/>
    </row>
    <row r="87" spans="2:18" s="1" customFormat="1" ht="9.7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03">
        <f>N125</f>
        <v>0</v>
      </c>
      <c r="O88" s="272"/>
      <c r="P88" s="272"/>
      <c r="Q88" s="272"/>
      <c r="R88" s="38"/>
      <c r="AU88" s="19" t="s">
        <v>116</v>
      </c>
    </row>
    <row r="89" spans="2:18" s="6" customFormat="1" ht="24.75" customHeight="1">
      <c r="B89" s="124"/>
      <c r="C89" s="125"/>
      <c r="D89" s="126" t="s">
        <v>117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7">
        <f>N126</f>
        <v>0</v>
      </c>
      <c r="O89" s="270"/>
      <c r="P89" s="270"/>
      <c r="Q89" s="270"/>
      <c r="R89" s="127"/>
    </row>
    <row r="90" spans="2:18" s="7" customFormat="1" ht="19.5" customHeight="1">
      <c r="B90" s="128"/>
      <c r="C90" s="129"/>
      <c r="D90" s="103" t="s">
        <v>466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01">
        <f>N127</f>
        <v>0</v>
      </c>
      <c r="O90" s="271"/>
      <c r="P90" s="271"/>
      <c r="Q90" s="271"/>
      <c r="R90" s="130"/>
    </row>
    <row r="91" spans="2:18" s="7" customFormat="1" ht="19.5" customHeight="1">
      <c r="B91" s="128"/>
      <c r="C91" s="129"/>
      <c r="D91" s="103" t="s">
        <v>467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01">
        <f>N142</f>
        <v>0</v>
      </c>
      <c r="O91" s="271"/>
      <c r="P91" s="271"/>
      <c r="Q91" s="271"/>
      <c r="R91" s="130"/>
    </row>
    <row r="92" spans="2:18" s="7" customFormat="1" ht="19.5" customHeight="1">
      <c r="B92" s="128"/>
      <c r="C92" s="129"/>
      <c r="D92" s="103" t="s">
        <v>468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01">
        <f>N144</f>
        <v>0</v>
      </c>
      <c r="O92" s="271"/>
      <c r="P92" s="271"/>
      <c r="Q92" s="271"/>
      <c r="R92" s="130"/>
    </row>
    <row r="93" spans="2:18" s="7" customFormat="1" ht="19.5" customHeight="1">
      <c r="B93" s="128"/>
      <c r="C93" s="129"/>
      <c r="D93" s="103" t="s">
        <v>469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01">
        <f>N146</f>
        <v>0</v>
      </c>
      <c r="O93" s="271"/>
      <c r="P93" s="271"/>
      <c r="Q93" s="271"/>
      <c r="R93" s="130"/>
    </row>
    <row r="94" spans="2:18" s="7" customFormat="1" ht="19.5" customHeight="1">
      <c r="B94" s="128"/>
      <c r="C94" s="129"/>
      <c r="D94" s="103" t="s">
        <v>118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01">
        <f>N152</f>
        <v>0</v>
      </c>
      <c r="O94" s="271"/>
      <c r="P94" s="271"/>
      <c r="Q94" s="271"/>
      <c r="R94" s="130"/>
    </row>
    <row r="95" spans="2:18" s="7" customFormat="1" ht="19.5" customHeight="1">
      <c r="B95" s="128"/>
      <c r="C95" s="129"/>
      <c r="D95" s="103" t="s">
        <v>470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01">
        <f>N160</f>
        <v>0</v>
      </c>
      <c r="O95" s="271"/>
      <c r="P95" s="271"/>
      <c r="Q95" s="271"/>
      <c r="R95" s="130"/>
    </row>
    <row r="96" spans="2:18" s="6" customFormat="1" ht="24.75" customHeight="1">
      <c r="B96" s="124"/>
      <c r="C96" s="125"/>
      <c r="D96" s="126" t="s">
        <v>122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47">
        <f>N162</f>
        <v>0</v>
      </c>
      <c r="O96" s="270"/>
      <c r="P96" s="270"/>
      <c r="Q96" s="270"/>
      <c r="R96" s="127"/>
    </row>
    <row r="97" spans="2:18" s="7" customFormat="1" ht="19.5" customHeight="1">
      <c r="B97" s="128"/>
      <c r="C97" s="129"/>
      <c r="D97" s="103" t="s">
        <v>123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01">
        <f>N163</f>
        <v>0</v>
      </c>
      <c r="O97" s="271"/>
      <c r="P97" s="271"/>
      <c r="Q97" s="271"/>
      <c r="R97" s="130"/>
    </row>
    <row r="98" spans="2:18" s="6" customFormat="1" ht="21.75" customHeight="1">
      <c r="B98" s="124"/>
      <c r="C98" s="125"/>
      <c r="D98" s="126" t="s">
        <v>124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46">
        <f>N167</f>
        <v>0</v>
      </c>
      <c r="O98" s="270"/>
      <c r="P98" s="270"/>
      <c r="Q98" s="270"/>
      <c r="R98" s="127"/>
    </row>
    <row r="99" spans="2:18" s="1" customFormat="1" ht="21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2:21" s="1" customFormat="1" ht="29.25" customHeight="1">
      <c r="B100" s="36"/>
      <c r="C100" s="123" t="s">
        <v>125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72">
        <f>ROUND(N101+N102+N103+N104+N105+N106,2)</f>
        <v>0</v>
      </c>
      <c r="O100" s="273"/>
      <c r="P100" s="273"/>
      <c r="Q100" s="273"/>
      <c r="R100" s="38"/>
      <c r="T100" s="131"/>
      <c r="U100" s="132" t="s">
        <v>39</v>
      </c>
    </row>
    <row r="101" spans="2:65" s="1" customFormat="1" ht="18" customHeight="1">
      <c r="B101" s="133"/>
      <c r="C101" s="134"/>
      <c r="D101" s="198" t="s">
        <v>126</v>
      </c>
      <c r="E101" s="269"/>
      <c r="F101" s="269"/>
      <c r="G101" s="269"/>
      <c r="H101" s="269"/>
      <c r="I101" s="134"/>
      <c r="J101" s="134"/>
      <c r="K101" s="134"/>
      <c r="L101" s="134"/>
      <c r="M101" s="134"/>
      <c r="N101" s="200">
        <f>ROUND(N88*T101,2)</f>
        <v>0</v>
      </c>
      <c r="O101" s="261"/>
      <c r="P101" s="261"/>
      <c r="Q101" s="261"/>
      <c r="R101" s="136"/>
      <c r="S101" s="134"/>
      <c r="T101" s="137"/>
      <c r="U101" s="138" t="s">
        <v>42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127</v>
      </c>
      <c r="AZ101" s="139"/>
      <c r="BA101" s="139"/>
      <c r="BB101" s="139"/>
      <c r="BC101" s="139"/>
      <c r="BD101" s="139"/>
      <c r="BE101" s="141">
        <f aca="true" t="shared" si="0" ref="BE101:BE106">IF(U101="základná",N101,0)</f>
        <v>0</v>
      </c>
      <c r="BF101" s="141">
        <f aca="true" t="shared" si="1" ref="BF101:BF106">IF(U101="znížená",N101,0)</f>
        <v>0</v>
      </c>
      <c r="BG101" s="141">
        <f aca="true" t="shared" si="2" ref="BG101:BG106">IF(U101="zákl. prenesená",N101,0)</f>
        <v>0</v>
      </c>
      <c r="BH101" s="141">
        <f aca="true" t="shared" si="3" ref="BH101:BH106">IF(U101="zníž. prenesená",N101,0)</f>
        <v>0</v>
      </c>
      <c r="BI101" s="141">
        <f aca="true" t="shared" si="4" ref="BI101:BI106">IF(U101="nulová",N101,0)</f>
        <v>0</v>
      </c>
      <c r="BJ101" s="140" t="s">
        <v>128</v>
      </c>
      <c r="BK101" s="139"/>
      <c r="BL101" s="139"/>
      <c r="BM101" s="139"/>
    </row>
    <row r="102" spans="2:65" s="1" customFormat="1" ht="18" customHeight="1">
      <c r="B102" s="133"/>
      <c r="C102" s="134"/>
      <c r="D102" s="198" t="s">
        <v>129</v>
      </c>
      <c r="E102" s="269"/>
      <c r="F102" s="269"/>
      <c r="G102" s="269"/>
      <c r="H102" s="269"/>
      <c r="I102" s="134"/>
      <c r="J102" s="134"/>
      <c r="K102" s="134"/>
      <c r="L102" s="134"/>
      <c r="M102" s="134"/>
      <c r="N102" s="200">
        <f>ROUND(N88*T102,2)</f>
        <v>0</v>
      </c>
      <c r="O102" s="261"/>
      <c r="P102" s="261"/>
      <c r="Q102" s="261"/>
      <c r="R102" s="136"/>
      <c r="S102" s="134"/>
      <c r="T102" s="137"/>
      <c r="U102" s="138" t="s">
        <v>42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127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128</v>
      </c>
      <c r="BK102" s="139"/>
      <c r="BL102" s="139"/>
      <c r="BM102" s="139"/>
    </row>
    <row r="103" spans="2:65" s="1" customFormat="1" ht="18" customHeight="1">
      <c r="B103" s="133"/>
      <c r="C103" s="134"/>
      <c r="D103" s="198" t="s">
        <v>130</v>
      </c>
      <c r="E103" s="269"/>
      <c r="F103" s="269"/>
      <c r="G103" s="269"/>
      <c r="H103" s="269"/>
      <c r="I103" s="134"/>
      <c r="J103" s="134"/>
      <c r="K103" s="134"/>
      <c r="L103" s="134"/>
      <c r="M103" s="134"/>
      <c r="N103" s="200">
        <f>ROUND(N88*T103,2)</f>
        <v>0</v>
      </c>
      <c r="O103" s="261"/>
      <c r="P103" s="261"/>
      <c r="Q103" s="261"/>
      <c r="R103" s="136"/>
      <c r="S103" s="134"/>
      <c r="T103" s="137"/>
      <c r="U103" s="138" t="s">
        <v>42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127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128</v>
      </c>
      <c r="BK103" s="139"/>
      <c r="BL103" s="139"/>
      <c r="BM103" s="139"/>
    </row>
    <row r="104" spans="2:65" s="1" customFormat="1" ht="18" customHeight="1">
      <c r="B104" s="133"/>
      <c r="C104" s="134"/>
      <c r="D104" s="198" t="s">
        <v>131</v>
      </c>
      <c r="E104" s="269"/>
      <c r="F104" s="269"/>
      <c r="G104" s="269"/>
      <c r="H104" s="269"/>
      <c r="I104" s="134"/>
      <c r="J104" s="134"/>
      <c r="K104" s="134"/>
      <c r="L104" s="134"/>
      <c r="M104" s="134"/>
      <c r="N104" s="200">
        <f>ROUND(N88*T104,2)</f>
        <v>0</v>
      </c>
      <c r="O104" s="261"/>
      <c r="P104" s="261"/>
      <c r="Q104" s="261"/>
      <c r="R104" s="136"/>
      <c r="S104" s="134"/>
      <c r="T104" s="137"/>
      <c r="U104" s="138" t="s">
        <v>42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127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128</v>
      </c>
      <c r="BK104" s="139"/>
      <c r="BL104" s="139"/>
      <c r="BM104" s="139"/>
    </row>
    <row r="105" spans="2:65" s="1" customFormat="1" ht="18" customHeight="1">
      <c r="B105" s="133"/>
      <c r="C105" s="134"/>
      <c r="D105" s="198" t="s">
        <v>132</v>
      </c>
      <c r="E105" s="269"/>
      <c r="F105" s="269"/>
      <c r="G105" s="269"/>
      <c r="H105" s="269"/>
      <c r="I105" s="134"/>
      <c r="J105" s="134"/>
      <c r="K105" s="134"/>
      <c r="L105" s="134"/>
      <c r="M105" s="134"/>
      <c r="N105" s="200">
        <f>ROUND(N88*T105,2)</f>
        <v>0</v>
      </c>
      <c r="O105" s="261"/>
      <c r="P105" s="261"/>
      <c r="Q105" s="261"/>
      <c r="R105" s="136"/>
      <c r="S105" s="134"/>
      <c r="T105" s="137"/>
      <c r="U105" s="138" t="s">
        <v>42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127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128</v>
      </c>
      <c r="BK105" s="139"/>
      <c r="BL105" s="139"/>
      <c r="BM105" s="139"/>
    </row>
    <row r="106" spans="2:65" s="1" customFormat="1" ht="18" customHeight="1">
      <c r="B106" s="133"/>
      <c r="C106" s="134"/>
      <c r="D106" s="135" t="s">
        <v>133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00">
        <f>ROUND(N88*T106,2)</f>
        <v>0</v>
      </c>
      <c r="O106" s="261"/>
      <c r="P106" s="261"/>
      <c r="Q106" s="261"/>
      <c r="R106" s="136"/>
      <c r="S106" s="134"/>
      <c r="T106" s="142"/>
      <c r="U106" s="143" t="s">
        <v>42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134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128</v>
      </c>
      <c r="BK106" s="139"/>
      <c r="BL106" s="139"/>
      <c r="BM106" s="139"/>
    </row>
    <row r="107" spans="2:18" s="1" customFormat="1" ht="13.5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29.25" customHeight="1">
      <c r="B108" s="36"/>
      <c r="C108" s="114" t="s">
        <v>102</v>
      </c>
      <c r="D108" s="115"/>
      <c r="E108" s="115"/>
      <c r="F108" s="115"/>
      <c r="G108" s="115"/>
      <c r="H108" s="115"/>
      <c r="I108" s="115"/>
      <c r="J108" s="115"/>
      <c r="K108" s="115"/>
      <c r="L108" s="195">
        <f>ROUND(SUM(N88+N100),2)</f>
        <v>0</v>
      </c>
      <c r="M108" s="195"/>
      <c r="N108" s="195"/>
      <c r="O108" s="195"/>
      <c r="P108" s="195"/>
      <c r="Q108" s="195"/>
      <c r="R108" s="38"/>
    </row>
    <row r="109" spans="2:18" s="1" customFormat="1" ht="6.7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3" spans="2:18" s="1" customFormat="1" ht="6.75" customHeight="1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4" spans="2:18" s="1" customFormat="1" ht="36.75" customHeight="1">
      <c r="B114" s="36"/>
      <c r="C114" s="211" t="s">
        <v>135</v>
      </c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38"/>
    </row>
    <row r="115" spans="2:18" s="1" customFormat="1" ht="6.7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30" customHeight="1">
      <c r="B116" s="36"/>
      <c r="C116" s="31" t="s">
        <v>18</v>
      </c>
      <c r="D116" s="37"/>
      <c r="E116" s="37"/>
      <c r="F116" s="263" t="str">
        <f>F6</f>
        <v>Plastika mieru komplexná revitalizácia plastiky-skulptulárneho umeleckého diela na ul. S. Chalúpku v Prievidzi</v>
      </c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37"/>
      <c r="R116" s="38"/>
    </row>
    <row r="117" spans="2:18" s="1" customFormat="1" ht="36.75" customHeight="1">
      <c r="B117" s="36"/>
      <c r="C117" s="70" t="s">
        <v>109</v>
      </c>
      <c r="D117" s="37"/>
      <c r="E117" s="37"/>
      <c r="F117" s="213" t="str">
        <f>F7</f>
        <v>03 - 2017-07-Spevnené plochy a chodníky</v>
      </c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37"/>
      <c r="R117" s="38"/>
    </row>
    <row r="118" spans="2:18" s="1" customFormat="1" ht="6.7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8" customHeight="1">
      <c r="B119" s="36"/>
      <c r="C119" s="31" t="s">
        <v>22</v>
      </c>
      <c r="D119" s="37"/>
      <c r="E119" s="37"/>
      <c r="F119" s="29" t="str">
        <f>F9</f>
        <v> </v>
      </c>
      <c r="G119" s="37"/>
      <c r="H119" s="37"/>
      <c r="I119" s="37"/>
      <c r="J119" s="37"/>
      <c r="K119" s="31" t="s">
        <v>24</v>
      </c>
      <c r="L119" s="37"/>
      <c r="M119" s="265" t="str">
        <f>IF(O9="","",O9)</f>
        <v>24. 7. 2017</v>
      </c>
      <c r="N119" s="265"/>
      <c r="O119" s="265"/>
      <c r="P119" s="265"/>
      <c r="Q119" s="37"/>
      <c r="R119" s="38"/>
    </row>
    <row r="120" spans="2:18" s="1" customFormat="1" ht="6.7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15">
      <c r="B121" s="36"/>
      <c r="C121" s="31" t="s">
        <v>26</v>
      </c>
      <c r="D121" s="37"/>
      <c r="E121" s="37"/>
      <c r="F121" s="29" t="str">
        <f>E12</f>
        <v>Mesto Prievidza</v>
      </c>
      <c r="G121" s="37"/>
      <c r="H121" s="37"/>
      <c r="I121" s="37"/>
      <c r="J121" s="37"/>
      <c r="K121" s="31" t="s">
        <v>32</v>
      </c>
      <c r="L121" s="37"/>
      <c r="M121" s="231" t="str">
        <f>E18</f>
        <v> </v>
      </c>
      <c r="N121" s="231"/>
      <c r="O121" s="231"/>
      <c r="P121" s="231"/>
      <c r="Q121" s="231"/>
      <c r="R121" s="38"/>
    </row>
    <row r="122" spans="2:18" s="1" customFormat="1" ht="14.25" customHeight="1">
      <c r="B122" s="36"/>
      <c r="C122" s="31" t="s">
        <v>30</v>
      </c>
      <c r="D122" s="37"/>
      <c r="E122" s="37"/>
      <c r="F122" s="29" t="str">
        <f>IF(E15="","",E15)</f>
        <v>Vyplň údaj</v>
      </c>
      <c r="G122" s="37"/>
      <c r="H122" s="37"/>
      <c r="I122" s="37"/>
      <c r="J122" s="37"/>
      <c r="K122" s="31" t="s">
        <v>34</v>
      </c>
      <c r="L122" s="37"/>
      <c r="M122" s="231" t="str">
        <f>E21</f>
        <v> </v>
      </c>
      <c r="N122" s="231"/>
      <c r="O122" s="231"/>
      <c r="P122" s="231"/>
      <c r="Q122" s="231"/>
      <c r="R122" s="38"/>
    </row>
    <row r="123" spans="2:18" s="1" customFormat="1" ht="9.7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27" s="8" customFormat="1" ht="29.25" customHeight="1">
      <c r="B124" s="144"/>
      <c r="C124" s="145" t="s">
        <v>136</v>
      </c>
      <c r="D124" s="146" t="s">
        <v>137</v>
      </c>
      <c r="E124" s="146" t="s">
        <v>57</v>
      </c>
      <c r="F124" s="266" t="s">
        <v>138</v>
      </c>
      <c r="G124" s="266"/>
      <c r="H124" s="266"/>
      <c r="I124" s="266"/>
      <c r="J124" s="146" t="s">
        <v>139</v>
      </c>
      <c r="K124" s="146" t="s">
        <v>140</v>
      </c>
      <c r="L124" s="267" t="s">
        <v>141</v>
      </c>
      <c r="M124" s="267"/>
      <c r="N124" s="266" t="s">
        <v>114</v>
      </c>
      <c r="O124" s="266"/>
      <c r="P124" s="266"/>
      <c r="Q124" s="268"/>
      <c r="R124" s="147"/>
      <c r="T124" s="77" t="s">
        <v>142</v>
      </c>
      <c r="U124" s="78" t="s">
        <v>39</v>
      </c>
      <c r="V124" s="78" t="s">
        <v>143</v>
      </c>
      <c r="W124" s="78" t="s">
        <v>144</v>
      </c>
      <c r="X124" s="78" t="s">
        <v>145</v>
      </c>
      <c r="Y124" s="78" t="s">
        <v>146</v>
      </c>
      <c r="Z124" s="78" t="s">
        <v>147</v>
      </c>
      <c r="AA124" s="79" t="s">
        <v>148</v>
      </c>
    </row>
    <row r="125" spans="2:63" s="1" customFormat="1" ht="29.25" customHeight="1">
      <c r="B125" s="36"/>
      <c r="C125" s="81" t="s">
        <v>111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244">
        <f>BK125</f>
        <v>0</v>
      </c>
      <c r="O125" s="245"/>
      <c r="P125" s="245"/>
      <c r="Q125" s="245"/>
      <c r="R125" s="38"/>
      <c r="T125" s="80"/>
      <c r="U125" s="52"/>
      <c r="V125" s="52"/>
      <c r="W125" s="148">
        <f>W126+W162+W167</f>
        <v>0</v>
      </c>
      <c r="X125" s="52"/>
      <c r="Y125" s="148">
        <f>Y126+Y162+Y167</f>
        <v>227.158725</v>
      </c>
      <c r="Z125" s="52"/>
      <c r="AA125" s="149">
        <f>AA126+AA162+AA167</f>
        <v>108.1401</v>
      </c>
      <c r="AT125" s="19" t="s">
        <v>74</v>
      </c>
      <c r="AU125" s="19" t="s">
        <v>116</v>
      </c>
      <c r="BK125" s="150">
        <f>BK126+BK162+BK167</f>
        <v>0</v>
      </c>
    </row>
    <row r="126" spans="2:63" s="9" customFormat="1" ht="36.75" customHeight="1">
      <c r="B126" s="151"/>
      <c r="C126" s="152"/>
      <c r="D126" s="153" t="s">
        <v>117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46">
        <f>BK126</f>
        <v>0</v>
      </c>
      <c r="O126" s="247"/>
      <c r="P126" s="247"/>
      <c r="Q126" s="247"/>
      <c r="R126" s="154"/>
      <c r="T126" s="155"/>
      <c r="U126" s="152"/>
      <c r="V126" s="152"/>
      <c r="W126" s="156">
        <f>W127+W142+W144+W146+W152+W160</f>
        <v>0</v>
      </c>
      <c r="X126" s="152"/>
      <c r="Y126" s="156">
        <f>Y127+Y142+Y144+Y146+Y152+Y160</f>
        <v>227.158725</v>
      </c>
      <c r="Z126" s="152"/>
      <c r="AA126" s="157">
        <f>AA127+AA142+AA144+AA146+AA152+AA160</f>
        <v>108.1401</v>
      </c>
      <c r="AR126" s="158" t="s">
        <v>83</v>
      </c>
      <c r="AT126" s="159" t="s">
        <v>74</v>
      </c>
      <c r="AU126" s="159" t="s">
        <v>75</v>
      </c>
      <c r="AY126" s="158" t="s">
        <v>149</v>
      </c>
      <c r="BK126" s="160">
        <f>BK127+BK142+BK144+BK146+BK152+BK160</f>
        <v>0</v>
      </c>
    </row>
    <row r="127" spans="2:63" s="9" customFormat="1" ht="19.5" customHeight="1">
      <c r="B127" s="151"/>
      <c r="C127" s="152"/>
      <c r="D127" s="161" t="s">
        <v>466</v>
      </c>
      <c r="E127" s="161"/>
      <c r="F127" s="161"/>
      <c r="G127" s="161"/>
      <c r="H127" s="161"/>
      <c r="I127" s="161"/>
      <c r="J127" s="161"/>
      <c r="K127" s="161"/>
      <c r="L127" s="161"/>
      <c r="M127" s="161"/>
      <c r="N127" s="248">
        <f>BK127</f>
        <v>0</v>
      </c>
      <c r="O127" s="249"/>
      <c r="P127" s="249"/>
      <c r="Q127" s="249"/>
      <c r="R127" s="154"/>
      <c r="T127" s="155"/>
      <c r="U127" s="152"/>
      <c r="V127" s="152"/>
      <c r="W127" s="156">
        <f>SUM(W128:W141)</f>
        <v>0</v>
      </c>
      <c r="X127" s="152"/>
      <c r="Y127" s="156">
        <f>SUM(Y128:Y141)</f>
        <v>0</v>
      </c>
      <c r="Z127" s="152"/>
      <c r="AA127" s="157">
        <f>SUM(AA128:AA141)</f>
        <v>107.6055</v>
      </c>
      <c r="AR127" s="158" t="s">
        <v>83</v>
      </c>
      <c r="AT127" s="159" t="s">
        <v>74</v>
      </c>
      <c r="AU127" s="159" t="s">
        <v>83</v>
      </c>
      <c r="AY127" s="158" t="s">
        <v>149</v>
      </c>
      <c r="BK127" s="160">
        <f>SUM(BK128:BK141)</f>
        <v>0</v>
      </c>
    </row>
    <row r="128" spans="2:65" s="1" customFormat="1" ht="22.5" customHeight="1">
      <c r="B128" s="133"/>
      <c r="C128" s="162" t="s">
        <v>83</v>
      </c>
      <c r="D128" s="162" t="s">
        <v>150</v>
      </c>
      <c r="E128" s="163" t="s">
        <v>471</v>
      </c>
      <c r="F128" s="256" t="s">
        <v>472</v>
      </c>
      <c r="G128" s="256"/>
      <c r="H128" s="256"/>
      <c r="I128" s="256"/>
      <c r="J128" s="164" t="s">
        <v>207</v>
      </c>
      <c r="K128" s="165">
        <v>1</v>
      </c>
      <c r="L128" s="242">
        <v>0</v>
      </c>
      <c r="M128" s="242"/>
      <c r="N128" s="257">
        <f aca="true" t="shared" si="5" ref="N128:N141">ROUND(L128*K128,2)</f>
        <v>0</v>
      </c>
      <c r="O128" s="257"/>
      <c r="P128" s="257"/>
      <c r="Q128" s="257"/>
      <c r="R128" s="136"/>
      <c r="T128" s="166" t="s">
        <v>5</v>
      </c>
      <c r="U128" s="45" t="s">
        <v>42</v>
      </c>
      <c r="V128" s="37"/>
      <c r="W128" s="167">
        <f aca="true" t="shared" si="6" ref="W128:W141">V128*K128</f>
        <v>0</v>
      </c>
      <c r="X128" s="167">
        <v>0</v>
      </c>
      <c r="Y128" s="167">
        <f aca="true" t="shared" si="7" ref="Y128:Y141">X128*K128</f>
        <v>0</v>
      </c>
      <c r="Z128" s="167">
        <v>0</v>
      </c>
      <c r="AA128" s="168">
        <f aca="true" t="shared" si="8" ref="AA128:AA141">Z128*K128</f>
        <v>0</v>
      </c>
      <c r="AR128" s="19" t="s">
        <v>154</v>
      </c>
      <c r="AT128" s="19" t="s">
        <v>150</v>
      </c>
      <c r="AU128" s="19" t="s">
        <v>128</v>
      </c>
      <c r="AY128" s="19" t="s">
        <v>149</v>
      </c>
      <c r="BE128" s="107">
        <f aca="true" t="shared" si="9" ref="BE128:BE141">IF(U128="základná",N128,0)</f>
        <v>0</v>
      </c>
      <c r="BF128" s="107">
        <f aca="true" t="shared" si="10" ref="BF128:BF141">IF(U128="znížená",N128,0)</f>
        <v>0</v>
      </c>
      <c r="BG128" s="107">
        <f aca="true" t="shared" si="11" ref="BG128:BG141">IF(U128="zákl. prenesená",N128,0)</f>
        <v>0</v>
      </c>
      <c r="BH128" s="107">
        <f aca="true" t="shared" si="12" ref="BH128:BH141">IF(U128="zníž. prenesená",N128,0)</f>
        <v>0</v>
      </c>
      <c r="BI128" s="107">
        <f aca="true" t="shared" si="13" ref="BI128:BI141">IF(U128="nulová",N128,0)</f>
        <v>0</v>
      </c>
      <c r="BJ128" s="19" t="s">
        <v>128</v>
      </c>
      <c r="BK128" s="107">
        <f aca="true" t="shared" si="14" ref="BK128:BK141">ROUND(L128*K128,2)</f>
        <v>0</v>
      </c>
      <c r="BL128" s="19" t="s">
        <v>154</v>
      </c>
      <c r="BM128" s="19" t="s">
        <v>473</v>
      </c>
    </row>
    <row r="129" spans="2:65" s="1" customFormat="1" ht="44.25" customHeight="1">
      <c r="B129" s="133"/>
      <c r="C129" s="162" t="s">
        <v>128</v>
      </c>
      <c r="D129" s="162" t="s">
        <v>150</v>
      </c>
      <c r="E129" s="163" t="s">
        <v>474</v>
      </c>
      <c r="F129" s="256" t="s">
        <v>475</v>
      </c>
      <c r="G129" s="256"/>
      <c r="H129" s="256"/>
      <c r="I129" s="256"/>
      <c r="J129" s="164" t="s">
        <v>165</v>
      </c>
      <c r="K129" s="165">
        <v>193.5</v>
      </c>
      <c r="L129" s="242">
        <v>0</v>
      </c>
      <c r="M129" s="242"/>
      <c r="N129" s="257">
        <f t="shared" si="5"/>
        <v>0</v>
      </c>
      <c r="O129" s="257"/>
      <c r="P129" s="257"/>
      <c r="Q129" s="257"/>
      <c r="R129" s="136"/>
      <c r="T129" s="166" t="s">
        <v>5</v>
      </c>
      <c r="U129" s="45" t="s">
        <v>42</v>
      </c>
      <c r="V129" s="37"/>
      <c r="W129" s="167">
        <f t="shared" si="6"/>
        <v>0</v>
      </c>
      <c r="X129" s="167">
        <v>0</v>
      </c>
      <c r="Y129" s="167">
        <f t="shared" si="7"/>
        <v>0</v>
      </c>
      <c r="Z129" s="167">
        <v>0.138</v>
      </c>
      <c r="AA129" s="168">
        <f t="shared" si="8"/>
        <v>26.703000000000003</v>
      </c>
      <c r="AR129" s="19" t="s">
        <v>154</v>
      </c>
      <c r="AT129" s="19" t="s">
        <v>150</v>
      </c>
      <c r="AU129" s="19" t="s">
        <v>128</v>
      </c>
      <c r="AY129" s="19" t="s">
        <v>149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19" t="s">
        <v>128</v>
      </c>
      <c r="BK129" s="107">
        <f t="shared" si="14"/>
        <v>0</v>
      </c>
      <c r="BL129" s="19" t="s">
        <v>154</v>
      </c>
      <c r="BM129" s="19" t="s">
        <v>476</v>
      </c>
    </row>
    <row r="130" spans="2:65" s="1" customFormat="1" ht="31.5" customHeight="1">
      <c r="B130" s="133"/>
      <c r="C130" s="162" t="s">
        <v>159</v>
      </c>
      <c r="D130" s="162" t="s">
        <v>150</v>
      </c>
      <c r="E130" s="163" t="s">
        <v>477</v>
      </c>
      <c r="F130" s="256" t="s">
        <v>478</v>
      </c>
      <c r="G130" s="256"/>
      <c r="H130" s="256"/>
      <c r="I130" s="256"/>
      <c r="J130" s="164" t="s">
        <v>309</v>
      </c>
      <c r="K130" s="165">
        <v>35</v>
      </c>
      <c r="L130" s="242">
        <v>0</v>
      </c>
      <c r="M130" s="242"/>
      <c r="N130" s="257">
        <f t="shared" si="5"/>
        <v>0</v>
      </c>
      <c r="O130" s="257"/>
      <c r="P130" s="257"/>
      <c r="Q130" s="257"/>
      <c r="R130" s="136"/>
      <c r="T130" s="166" t="s">
        <v>5</v>
      </c>
      <c r="U130" s="45" t="s">
        <v>42</v>
      </c>
      <c r="V130" s="37"/>
      <c r="W130" s="167">
        <f t="shared" si="6"/>
        <v>0</v>
      </c>
      <c r="X130" s="167">
        <v>0</v>
      </c>
      <c r="Y130" s="167">
        <f t="shared" si="7"/>
        <v>0</v>
      </c>
      <c r="Z130" s="167">
        <v>0.04</v>
      </c>
      <c r="AA130" s="168">
        <f t="shared" si="8"/>
        <v>1.4000000000000001</v>
      </c>
      <c r="AR130" s="19" t="s">
        <v>154</v>
      </c>
      <c r="AT130" s="19" t="s">
        <v>150</v>
      </c>
      <c r="AU130" s="19" t="s">
        <v>128</v>
      </c>
      <c r="AY130" s="19" t="s">
        <v>149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19" t="s">
        <v>128</v>
      </c>
      <c r="BK130" s="107">
        <f t="shared" si="14"/>
        <v>0</v>
      </c>
      <c r="BL130" s="19" t="s">
        <v>154</v>
      </c>
      <c r="BM130" s="19" t="s">
        <v>479</v>
      </c>
    </row>
    <row r="131" spans="2:65" s="1" customFormat="1" ht="44.25" customHeight="1">
      <c r="B131" s="133"/>
      <c r="C131" s="162" t="s">
        <v>154</v>
      </c>
      <c r="D131" s="162" t="s">
        <v>150</v>
      </c>
      <c r="E131" s="163" t="s">
        <v>480</v>
      </c>
      <c r="F131" s="256" t="s">
        <v>481</v>
      </c>
      <c r="G131" s="256"/>
      <c r="H131" s="256"/>
      <c r="I131" s="256"/>
      <c r="J131" s="164" t="s">
        <v>309</v>
      </c>
      <c r="K131" s="165">
        <v>14.5</v>
      </c>
      <c r="L131" s="242">
        <v>0</v>
      </c>
      <c r="M131" s="242"/>
      <c r="N131" s="257">
        <f t="shared" si="5"/>
        <v>0</v>
      </c>
      <c r="O131" s="257"/>
      <c r="P131" s="257"/>
      <c r="Q131" s="257"/>
      <c r="R131" s="136"/>
      <c r="T131" s="166" t="s">
        <v>5</v>
      </c>
      <c r="U131" s="45" t="s">
        <v>42</v>
      </c>
      <c r="V131" s="37"/>
      <c r="W131" s="167">
        <f t="shared" si="6"/>
        <v>0</v>
      </c>
      <c r="X131" s="167">
        <v>0</v>
      </c>
      <c r="Y131" s="167">
        <f t="shared" si="7"/>
        <v>0</v>
      </c>
      <c r="Z131" s="167">
        <v>0.145</v>
      </c>
      <c r="AA131" s="168">
        <f t="shared" si="8"/>
        <v>2.1025</v>
      </c>
      <c r="AR131" s="19" t="s">
        <v>154</v>
      </c>
      <c r="AT131" s="19" t="s">
        <v>150</v>
      </c>
      <c r="AU131" s="19" t="s">
        <v>128</v>
      </c>
      <c r="AY131" s="19" t="s">
        <v>149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19" t="s">
        <v>128</v>
      </c>
      <c r="BK131" s="107">
        <f t="shared" si="14"/>
        <v>0</v>
      </c>
      <c r="BL131" s="19" t="s">
        <v>154</v>
      </c>
      <c r="BM131" s="19" t="s">
        <v>482</v>
      </c>
    </row>
    <row r="132" spans="2:65" s="1" customFormat="1" ht="44.25" customHeight="1">
      <c r="B132" s="133"/>
      <c r="C132" s="162" t="s">
        <v>167</v>
      </c>
      <c r="D132" s="162" t="s">
        <v>150</v>
      </c>
      <c r="E132" s="163" t="s">
        <v>483</v>
      </c>
      <c r="F132" s="256" t="s">
        <v>484</v>
      </c>
      <c r="G132" s="256"/>
      <c r="H132" s="256"/>
      <c r="I132" s="256"/>
      <c r="J132" s="164" t="s">
        <v>165</v>
      </c>
      <c r="K132" s="165">
        <v>193.5</v>
      </c>
      <c r="L132" s="242">
        <v>0</v>
      </c>
      <c r="M132" s="242"/>
      <c r="N132" s="257">
        <f t="shared" si="5"/>
        <v>0</v>
      </c>
      <c r="O132" s="257"/>
      <c r="P132" s="257"/>
      <c r="Q132" s="257"/>
      <c r="R132" s="136"/>
      <c r="T132" s="166" t="s">
        <v>5</v>
      </c>
      <c r="U132" s="45" t="s">
        <v>42</v>
      </c>
      <c r="V132" s="37"/>
      <c r="W132" s="167">
        <f t="shared" si="6"/>
        <v>0</v>
      </c>
      <c r="X132" s="167">
        <v>0</v>
      </c>
      <c r="Y132" s="167">
        <f t="shared" si="7"/>
        <v>0</v>
      </c>
      <c r="Z132" s="167">
        <v>0.4</v>
      </c>
      <c r="AA132" s="168">
        <f t="shared" si="8"/>
        <v>77.4</v>
      </c>
      <c r="AR132" s="19" t="s">
        <v>154</v>
      </c>
      <c r="AT132" s="19" t="s">
        <v>150</v>
      </c>
      <c r="AU132" s="19" t="s">
        <v>128</v>
      </c>
      <c r="AY132" s="19" t="s">
        <v>149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19" t="s">
        <v>128</v>
      </c>
      <c r="BK132" s="107">
        <f t="shared" si="14"/>
        <v>0</v>
      </c>
      <c r="BL132" s="19" t="s">
        <v>154</v>
      </c>
      <c r="BM132" s="19" t="s">
        <v>485</v>
      </c>
    </row>
    <row r="133" spans="2:65" s="1" customFormat="1" ht="31.5" customHeight="1">
      <c r="B133" s="133"/>
      <c r="C133" s="162" t="s">
        <v>171</v>
      </c>
      <c r="D133" s="162" t="s">
        <v>150</v>
      </c>
      <c r="E133" s="163" t="s">
        <v>486</v>
      </c>
      <c r="F133" s="256" t="s">
        <v>487</v>
      </c>
      <c r="G133" s="256"/>
      <c r="H133" s="256"/>
      <c r="I133" s="256"/>
      <c r="J133" s="164" t="s">
        <v>153</v>
      </c>
      <c r="K133" s="165">
        <v>66</v>
      </c>
      <c r="L133" s="242">
        <v>0</v>
      </c>
      <c r="M133" s="242"/>
      <c r="N133" s="257">
        <f t="shared" si="5"/>
        <v>0</v>
      </c>
      <c r="O133" s="257"/>
      <c r="P133" s="257"/>
      <c r="Q133" s="257"/>
      <c r="R133" s="136"/>
      <c r="T133" s="166" t="s">
        <v>5</v>
      </c>
      <c r="U133" s="45" t="s">
        <v>42</v>
      </c>
      <c r="V133" s="37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9" t="s">
        <v>154</v>
      </c>
      <c r="AT133" s="19" t="s">
        <v>150</v>
      </c>
      <c r="AU133" s="19" t="s">
        <v>128</v>
      </c>
      <c r="AY133" s="19" t="s">
        <v>149</v>
      </c>
      <c r="BE133" s="107">
        <f t="shared" si="9"/>
        <v>0</v>
      </c>
      <c r="BF133" s="107">
        <f t="shared" si="10"/>
        <v>0</v>
      </c>
      <c r="BG133" s="107">
        <f t="shared" si="11"/>
        <v>0</v>
      </c>
      <c r="BH133" s="107">
        <f t="shared" si="12"/>
        <v>0</v>
      </c>
      <c r="BI133" s="107">
        <f t="shared" si="13"/>
        <v>0</v>
      </c>
      <c r="BJ133" s="19" t="s">
        <v>128</v>
      </c>
      <c r="BK133" s="107">
        <f t="shared" si="14"/>
        <v>0</v>
      </c>
      <c r="BL133" s="19" t="s">
        <v>154</v>
      </c>
      <c r="BM133" s="19" t="s">
        <v>488</v>
      </c>
    </row>
    <row r="134" spans="2:65" s="1" customFormat="1" ht="31.5" customHeight="1">
      <c r="B134" s="133"/>
      <c r="C134" s="162" t="s">
        <v>175</v>
      </c>
      <c r="D134" s="162" t="s">
        <v>150</v>
      </c>
      <c r="E134" s="163" t="s">
        <v>489</v>
      </c>
      <c r="F134" s="256" t="s">
        <v>490</v>
      </c>
      <c r="G134" s="256"/>
      <c r="H134" s="256"/>
      <c r="I134" s="256"/>
      <c r="J134" s="164" t="s">
        <v>153</v>
      </c>
      <c r="K134" s="165">
        <v>66</v>
      </c>
      <c r="L134" s="242">
        <v>0</v>
      </c>
      <c r="M134" s="242"/>
      <c r="N134" s="257">
        <f t="shared" si="5"/>
        <v>0</v>
      </c>
      <c r="O134" s="257"/>
      <c r="P134" s="257"/>
      <c r="Q134" s="257"/>
      <c r="R134" s="136"/>
      <c r="T134" s="166" t="s">
        <v>5</v>
      </c>
      <c r="U134" s="45" t="s">
        <v>42</v>
      </c>
      <c r="V134" s="37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9" t="s">
        <v>154</v>
      </c>
      <c r="AT134" s="19" t="s">
        <v>150</v>
      </c>
      <c r="AU134" s="19" t="s">
        <v>128</v>
      </c>
      <c r="AY134" s="19" t="s">
        <v>149</v>
      </c>
      <c r="BE134" s="107">
        <f t="shared" si="9"/>
        <v>0</v>
      </c>
      <c r="BF134" s="107">
        <f t="shared" si="10"/>
        <v>0</v>
      </c>
      <c r="BG134" s="107">
        <f t="shared" si="11"/>
        <v>0</v>
      </c>
      <c r="BH134" s="107">
        <f t="shared" si="12"/>
        <v>0</v>
      </c>
      <c r="BI134" s="107">
        <f t="shared" si="13"/>
        <v>0</v>
      </c>
      <c r="BJ134" s="19" t="s">
        <v>128</v>
      </c>
      <c r="BK134" s="107">
        <f t="shared" si="14"/>
        <v>0</v>
      </c>
      <c r="BL134" s="19" t="s">
        <v>154</v>
      </c>
      <c r="BM134" s="19" t="s">
        <v>491</v>
      </c>
    </row>
    <row r="135" spans="2:65" s="1" customFormat="1" ht="31.5" customHeight="1">
      <c r="B135" s="133"/>
      <c r="C135" s="162" t="s">
        <v>179</v>
      </c>
      <c r="D135" s="162" t="s">
        <v>150</v>
      </c>
      <c r="E135" s="163" t="s">
        <v>492</v>
      </c>
      <c r="F135" s="256" t="s">
        <v>493</v>
      </c>
      <c r="G135" s="256"/>
      <c r="H135" s="256"/>
      <c r="I135" s="256"/>
      <c r="J135" s="164" t="s">
        <v>207</v>
      </c>
      <c r="K135" s="165">
        <v>10</v>
      </c>
      <c r="L135" s="242">
        <v>0</v>
      </c>
      <c r="M135" s="242"/>
      <c r="N135" s="257">
        <f t="shared" si="5"/>
        <v>0</v>
      </c>
      <c r="O135" s="257"/>
      <c r="P135" s="257"/>
      <c r="Q135" s="257"/>
      <c r="R135" s="136"/>
      <c r="T135" s="166" t="s">
        <v>5</v>
      </c>
      <c r="U135" s="45" t="s">
        <v>42</v>
      </c>
      <c r="V135" s="37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9" t="s">
        <v>154</v>
      </c>
      <c r="AT135" s="19" t="s">
        <v>150</v>
      </c>
      <c r="AU135" s="19" t="s">
        <v>128</v>
      </c>
      <c r="AY135" s="19" t="s">
        <v>149</v>
      </c>
      <c r="BE135" s="107">
        <f t="shared" si="9"/>
        <v>0</v>
      </c>
      <c r="BF135" s="107">
        <f t="shared" si="10"/>
        <v>0</v>
      </c>
      <c r="BG135" s="107">
        <f t="shared" si="11"/>
        <v>0</v>
      </c>
      <c r="BH135" s="107">
        <f t="shared" si="12"/>
        <v>0</v>
      </c>
      <c r="BI135" s="107">
        <f t="shared" si="13"/>
        <v>0</v>
      </c>
      <c r="BJ135" s="19" t="s">
        <v>128</v>
      </c>
      <c r="BK135" s="107">
        <f t="shared" si="14"/>
        <v>0</v>
      </c>
      <c r="BL135" s="19" t="s">
        <v>154</v>
      </c>
      <c r="BM135" s="19" t="s">
        <v>494</v>
      </c>
    </row>
    <row r="136" spans="2:65" s="1" customFormat="1" ht="44.25" customHeight="1">
      <c r="B136" s="133"/>
      <c r="C136" s="162" t="s">
        <v>183</v>
      </c>
      <c r="D136" s="162" t="s">
        <v>150</v>
      </c>
      <c r="E136" s="163" t="s">
        <v>495</v>
      </c>
      <c r="F136" s="256" t="s">
        <v>496</v>
      </c>
      <c r="G136" s="256"/>
      <c r="H136" s="256"/>
      <c r="I136" s="256"/>
      <c r="J136" s="164" t="s">
        <v>153</v>
      </c>
      <c r="K136" s="165">
        <v>66</v>
      </c>
      <c r="L136" s="242">
        <v>0</v>
      </c>
      <c r="M136" s="242"/>
      <c r="N136" s="257">
        <f t="shared" si="5"/>
        <v>0</v>
      </c>
      <c r="O136" s="257"/>
      <c r="P136" s="257"/>
      <c r="Q136" s="257"/>
      <c r="R136" s="136"/>
      <c r="T136" s="166" t="s">
        <v>5</v>
      </c>
      <c r="U136" s="45" t="s">
        <v>42</v>
      </c>
      <c r="V136" s="37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9" t="s">
        <v>154</v>
      </c>
      <c r="AT136" s="19" t="s">
        <v>150</v>
      </c>
      <c r="AU136" s="19" t="s">
        <v>128</v>
      </c>
      <c r="AY136" s="19" t="s">
        <v>149</v>
      </c>
      <c r="BE136" s="107">
        <f t="shared" si="9"/>
        <v>0</v>
      </c>
      <c r="BF136" s="107">
        <f t="shared" si="10"/>
        <v>0</v>
      </c>
      <c r="BG136" s="107">
        <f t="shared" si="11"/>
        <v>0</v>
      </c>
      <c r="BH136" s="107">
        <f t="shared" si="12"/>
        <v>0</v>
      </c>
      <c r="BI136" s="107">
        <f t="shared" si="13"/>
        <v>0</v>
      </c>
      <c r="BJ136" s="19" t="s">
        <v>128</v>
      </c>
      <c r="BK136" s="107">
        <f t="shared" si="14"/>
        <v>0</v>
      </c>
      <c r="BL136" s="19" t="s">
        <v>154</v>
      </c>
      <c r="BM136" s="19" t="s">
        <v>497</v>
      </c>
    </row>
    <row r="137" spans="2:65" s="1" customFormat="1" ht="44.25" customHeight="1">
      <c r="B137" s="133"/>
      <c r="C137" s="162" t="s">
        <v>188</v>
      </c>
      <c r="D137" s="162" t="s">
        <v>150</v>
      </c>
      <c r="E137" s="163" t="s">
        <v>498</v>
      </c>
      <c r="F137" s="256" t="s">
        <v>499</v>
      </c>
      <c r="G137" s="256"/>
      <c r="H137" s="256"/>
      <c r="I137" s="256"/>
      <c r="J137" s="164" t="s">
        <v>153</v>
      </c>
      <c r="K137" s="165">
        <v>66</v>
      </c>
      <c r="L137" s="242">
        <v>0</v>
      </c>
      <c r="M137" s="242"/>
      <c r="N137" s="257">
        <f t="shared" si="5"/>
        <v>0</v>
      </c>
      <c r="O137" s="257"/>
      <c r="P137" s="257"/>
      <c r="Q137" s="257"/>
      <c r="R137" s="136"/>
      <c r="T137" s="166" t="s">
        <v>5</v>
      </c>
      <c r="U137" s="45" t="s">
        <v>42</v>
      </c>
      <c r="V137" s="37"/>
      <c r="W137" s="167">
        <f t="shared" si="6"/>
        <v>0</v>
      </c>
      <c r="X137" s="167">
        <v>0</v>
      </c>
      <c r="Y137" s="167">
        <f t="shared" si="7"/>
        <v>0</v>
      </c>
      <c r="Z137" s="167">
        <v>0</v>
      </c>
      <c r="AA137" s="168">
        <f t="shared" si="8"/>
        <v>0</v>
      </c>
      <c r="AR137" s="19" t="s">
        <v>154</v>
      </c>
      <c r="AT137" s="19" t="s">
        <v>150</v>
      </c>
      <c r="AU137" s="19" t="s">
        <v>128</v>
      </c>
      <c r="AY137" s="19" t="s">
        <v>149</v>
      </c>
      <c r="BE137" s="107">
        <f t="shared" si="9"/>
        <v>0</v>
      </c>
      <c r="BF137" s="107">
        <f t="shared" si="10"/>
        <v>0</v>
      </c>
      <c r="BG137" s="107">
        <f t="shared" si="11"/>
        <v>0</v>
      </c>
      <c r="BH137" s="107">
        <f t="shared" si="12"/>
        <v>0</v>
      </c>
      <c r="BI137" s="107">
        <f t="shared" si="13"/>
        <v>0</v>
      </c>
      <c r="BJ137" s="19" t="s">
        <v>128</v>
      </c>
      <c r="BK137" s="107">
        <f t="shared" si="14"/>
        <v>0</v>
      </c>
      <c r="BL137" s="19" t="s">
        <v>154</v>
      </c>
      <c r="BM137" s="19" t="s">
        <v>500</v>
      </c>
    </row>
    <row r="138" spans="2:65" s="1" customFormat="1" ht="31.5" customHeight="1">
      <c r="B138" s="133"/>
      <c r="C138" s="162" t="s">
        <v>193</v>
      </c>
      <c r="D138" s="162" t="s">
        <v>150</v>
      </c>
      <c r="E138" s="163" t="s">
        <v>501</v>
      </c>
      <c r="F138" s="256" t="s">
        <v>502</v>
      </c>
      <c r="G138" s="256"/>
      <c r="H138" s="256"/>
      <c r="I138" s="256"/>
      <c r="J138" s="164" t="s">
        <v>153</v>
      </c>
      <c r="K138" s="165">
        <v>66</v>
      </c>
      <c r="L138" s="242">
        <v>0</v>
      </c>
      <c r="M138" s="242"/>
      <c r="N138" s="257">
        <f t="shared" si="5"/>
        <v>0</v>
      </c>
      <c r="O138" s="257"/>
      <c r="P138" s="257"/>
      <c r="Q138" s="257"/>
      <c r="R138" s="136"/>
      <c r="T138" s="166" t="s">
        <v>5</v>
      </c>
      <c r="U138" s="45" t="s">
        <v>42</v>
      </c>
      <c r="V138" s="37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9" t="s">
        <v>154</v>
      </c>
      <c r="AT138" s="19" t="s">
        <v>150</v>
      </c>
      <c r="AU138" s="19" t="s">
        <v>128</v>
      </c>
      <c r="AY138" s="19" t="s">
        <v>149</v>
      </c>
      <c r="BE138" s="107">
        <f t="shared" si="9"/>
        <v>0</v>
      </c>
      <c r="BF138" s="107">
        <f t="shared" si="10"/>
        <v>0</v>
      </c>
      <c r="BG138" s="107">
        <f t="shared" si="11"/>
        <v>0</v>
      </c>
      <c r="BH138" s="107">
        <f t="shared" si="12"/>
        <v>0</v>
      </c>
      <c r="BI138" s="107">
        <f t="shared" si="13"/>
        <v>0</v>
      </c>
      <c r="BJ138" s="19" t="s">
        <v>128</v>
      </c>
      <c r="BK138" s="107">
        <f t="shared" si="14"/>
        <v>0</v>
      </c>
      <c r="BL138" s="19" t="s">
        <v>154</v>
      </c>
      <c r="BM138" s="19" t="s">
        <v>503</v>
      </c>
    </row>
    <row r="139" spans="2:65" s="1" customFormat="1" ht="22.5" customHeight="1">
      <c r="B139" s="133"/>
      <c r="C139" s="162" t="s">
        <v>199</v>
      </c>
      <c r="D139" s="162" t="s">
        <v>150</v>
      </c>
      <c r="E139" s="163" t="s">
        <v>504</v>
      </c>
      <c r="F139" s="256" t="s">
        <v>505</v>
      </c>
      <c r="G139" s="256"/>
      <c r="H139" s="256"/>
      <c r="I139" s="256"/>
      <c r="J139" s="164" t="s">
        <v>153</v>
      </c>
      <c r="K139" s="165">
        <v>66</v>
      </c>
      <c r="L139" s="242">
        <v>0</v>
      </c>
      <c r="M139" s="242"/>
      <c r="N139" s="257">
        <f t="shared" si="5"/>
        <v>0</v>
      </c>
      <c r="O139" s="257"/>
      <c r="P139" s="257"/>
      <c r="Q139" s="257"/>
      <c r="R139" s="136"/>
      <c r="T139" s="166" t="s">
        <v>5</v>
      </c>
      <c r="U139" s="45" t="s">
        <v>42</v>
      </c>
      <c r="V139" s="37"/>
      <c r="W139" s="167">
        <f t="shared" si="6"/>
        <v>0</v>
      </c>
      <c r="X139" s="167">
        <v>0</v>
      </c>
      <c r="Y139" s="167">
        <f t="shared" si="7"/>
        <v>0</v>
      </c>
      <c r="Z139" s="167">
        <v>0</v>
      </c>
      <c r="AA139" s="168">
        <f t="shared" si="8"/>
        <v>0</v>
      </c>
      <c r="AR139" s="19" t="s">
        <v>154</v>
      </c>
      <c r="AT139" s="19" t="s">
        <v>150</v>
      </c>
      <c r="AU139" s="19" t="s">
        <v>128</v>
      </c>
      <c r="AY139" s="19" t="s">
        <v>149</v>
      </c>
      <c r="BE139" s="107">
        <f t="shared" si="9"/>
        <v>0</v>
      </c>
      <c r="BF139" s="107">
        <f t="shared" si="10"/>
        <v>0</v>
      </c>
      <c r="BG139" s="107">
        <f t="shared" si="11"/>
        <v>0</v>
      </c>
      <c r="BH139" s="107">
        <f t="shared" si="12"/>
        <v>0</v>
      </c>
      <c r="BI139" s="107">
        <f t="shared" si="13"/>
        <v>0</v>
      </c>
      <c r="BJ139" s="19" t="s">
        <v>128</v>
      </c>
      <c r="BK139" s="107">
        <f t="shared" si="14"/>
        <v>0</v>
      </c>
      <c r="BL139" s="19" t="s">
        <v>154</v>
      </c>
      <c r="BM139" s="19" t="s">
        <v>506</v>
      </c>
    </row>
    <row r="140" spans="2:65" s="1" customFormat="1" ht="31.5" customHeight="1">
      <c r="B140" s="133"/>
      <c r="C140" s="162" t="s">
        <v>203</v>
      </c>
      <c r="D140" s="162" t="s">
        <v>150</v>
      </c>
      <c r="E140" s="163" t="s">
        <v>507</v>
      </c>
      <c r="F140" s="256" t="s">
        <v>508</v>
      </c>
      <c r="G140" s="256"/>
      <c r="H140" s="256"/>
      <c r="I140" s="256"/>
      <c r="J140" s="164" t="s">
        <v>191</v>
      </c>
      <c r="K140" s="165">
        <v>132</v>
      </c>
      <c r="L140" s="242">
        <v>0</v>
      </c>
      <c r="M140" s="242"/>
      <c r="N140" s="257">
        <f t="shared" si="5"/>
        <v>0</v>
      </c>
      <c r="O140" s="257"/>
      <c r="P140" s="257"/>
      <c r="Q140" s="257"/>
      <c r="R140" s="136"/>
      <c r="T140" s="166" t="s">
        <v>5</v>
      </c>
      <c r="U140" s="45" t="s">
        <v>42</v>
      </c>
      <c r="V140" s="37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9" t="s">
        <v>154</v>
      </c>
      <c r="AT140" s="19" t="s">
        <v>150</v>
      </c>
      <c r="AU140" s="19" t="s">
        <v>128</v>
      </c>
      <c r="AY140" s="19" t="s">
        <v>149</v>
      </c>
      <c r="BE140" s="107">
        <f t="shared" si="9"/>
        <v>0</v>
      </c>
      <c r="BF140" s="107">
        <f t="shared" si="10"/>
        <v>0</v>
      </c>
      <c r="BG140" s="107">
        <f t="shared" si="11"/>
        <v>0</v>
      </c>
      <c r="BH140" s="107">
        <f t="shared" si="12"/>
        <v>0</v>
      </c>
      <c r="BI140" s="107">
        <f t="shared" si="13"/>
        <v>0</v>
      </c>
      <c r="BJ140" s="19" t="s">
        <v>128</v>
      </c>
      <c r="BK140" s="107">
        <f t="shared" si="14"/>
        <v>0</v>
      </c>
      <c r="BL140" s="19" t="s">
        <v>154</v>
      </c>
      <c r="BM140" s="19" t="s">
        <v>509</v>
      </c>
    </row>
    <row r="141" spans="2:65" s="1" customFormat="1" ht="31.5" customHeight="1">
      <c r="B141" s="133"/>
      <c r="C141" s="162" t="s">
        <v>210</v>
      </c>
      <c r="D141" s="162" t="s">
        <v>150</v>
      </c>
      <c r="E141" s="163" t="s">
        <v>510</v>
      </c>
      <c r="F141" s="256" t="s">
        <v>511</v>
      </c>
      <c r="G141" s="256"/>
      <c r="H141" s="256"/>
      <c r="I141" s="256"/>
      <c r="J141" s="164" t="s">
        <v>165</v>
      </c>
      <c r="K141" s="165">
        <v>197</v>
      </c>
      <c r="L141" s="242">
        <v>0</v>
      </c>
      <c r="M141" s="242"/>
      <c r="N141" s="257">
        <f t="shared" si="5"/>
        <v>0</v>
      </c>
      <c r="O141" s="257"/>
      <c r="P141" s="257"/>
      <c r="Q141" s="257"/>
      <c r="R141" s="136"/>
      <c r="T141" s="166" t="s">
        <v>5</v>
      </c>
      <c r="U141" s="45" t="s">
        <v>42</v>
      </c>
      <c r="V141" s="37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9" t="s">
        <v>154</v>
      </c>
      <c r="AT141" s="19" t="s">
        <v>150</v>
      </c>
      <c r="AU141" s="19" t="s">
        <v>128</v>
      </c>
      <c r="AY141" s="19" t="s">
        <v>149</v>
      </c>
      <c r="BE141" s="107">
        <f t="shared" si="9"/>
        <v>0</v>
      </c>
      <c r="BF141" s="107">
        <f t="shared" si="10"/>
        <v>0</v>
      </c>
      <c r="BG141" s="107">
        <f t="shared" si="11"/>
        <v>0</v>
      </c>
      <c r="BH141" s="107">
        <f t="shared" si="12"/>
        <v>0</v>
      </c>
      <c r="BI141" s="107">
        <f t="shared" si="13"/>
        <v>0</v>
      </c>
      <c r="BJ141" s="19" t="s">
        <v>128</v>
      </c>
      <c r="BK141" s="107">
        <f t="shared" si="14"/>
        <v>0</v>
      </c>
      <c r="BL141" s="19" t="s">
        <v>154</v>
      </c>
      <c r="BM141" s="19" t="s">
        <v>512</v>
      </c>
    </row>
    <row r="142" spans="2:63" s="9" customFormat="1" ht="29.25" customHeight="1">
      <c r="B142" s="151"/>
      <c r="C142" s="152"/>
      <c r="D142" s="161" t="s">
        <v>467</v>
      </c>
      <c r="E142" s="161"/>
      <c r="F142" s="161"/>
      <c r="G142" s="161"/>
      <c r="H142" s="161"/>
      <c r="I142" s="161"/>
      <c r="J142" s="161"/>
      <c r="K142" s="161"/>
      <c r="L142" s="161"/>
      <c r="M142" s="161"/>
      <c r="N142" s="252">
        <f>BK142</f>
        <v>0</v>
      </c>
      <c r="O142" s="253"/>
      <c r="P142" s="253"/>
      <c r="Q142" s="253"/>
      <c r="R142" s="154"/>
      <c r="T142" s="155"/>
      <c r="U142" s="152"/>
      <c r="V142" s="152"/>
      <c r="W142" s="156">
        <f>W143</f>
        <v>0</v>
      </c>
      <c r="X142" s="152"/>
      <c r="Y142" s="156">
        <f>Y143</f>
        <v>0</v>
      </c>
      <c r="Z142" s="152"/>
      <c r="AA142" s="157">
        <f>AA143</f>
        <v>0</v>
      </c>
      <c r="AR142" s="158" t="s">
        <v>83</v>
      </c>
      <c r="AT142" s="159" t="s">
        <v>74</v>
      </c>
      <c r="AU142" s="159" t="s">
        <v>83</v>
      </c>
      <c r="AY142" s="158" t="s">
        <v>149</v>
      </c>
      <c r="BK142" s="160">
        <f>BK143</f>
        <v>0</v>
      </c>
    </row>
    <row r="143" spans="2:65" s="1" customFormat="1" ht="44.25" customHeight="1">
      <c r="B143" s="133"/>
      <c r="C143" s="162" t="s">
        <v>215</v>
      </c>
      <c r="D143" s="162" t="s">
        <v>150</v>
      </c>
      <c r="E143" s="163" t="s">
        <v>513</v>
      </c>
      <c r="F143" s="256" t="s">
        <v>514</v>
      </c>
      <c r="G143" s="256"/>
      <c r="H143" s="256"/>
      <c r="I143" s="256"/>
      <c r="J143" s="164" t="s">
        <v>165</v>
      </c>
      <c r="K143" s="165">
        <v>197</v>
      </c>
      <c r="L143" s="242">
        <v>0</v>
      </c>
      <c r="M143" s="242"/>
      <c r="N143" s="257">
        <f>ROUND(L143*K143,2)</f>
        <v>0</v>
      </c>
      <c r="O143" s="257"/>
      <c r="P143" s="257"/>
      <c r="Q143" s="257"/>
      <c r="R143" s="136"/>
      <c r="T143" s="166" t="s">
        <v>5</v>
      </c>
      <c r="U143" s="45" t="s">
        <v>42</v>
      </c>
      <c r="V143" s="37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154</v>
      </c>
      <c r="AT143" s="19" t="s">
        <v>150</v>
      </c>
      <c r="AU143" s="19" t="s">
        <v>128</v>
      </c>
      <c r="AY143" s="19" t="s">
        <v>149</v>
      </c>
      <c r="BE143" s="107">
        <f>IF(U143="základná",N143,0)</f>
        <v>0</v>
      </c>
      <c r="BF143" s="107">
        <f>IF(U143="znížená",N143,0)</f>
        <v>0</v>
      </c>
      <c r="BG143" s="107">
        <f>IF(U143="zákl. prenesená",N143,0)</f>
        <v>0</v>
      </c>
      <c r="BH143" s="107">
        <f>IF(U143="zníž. prenesená",N143,0)</f>
        <v>0</v>
      </c>
      <c r="BI143" s="107">
        <f>IF(U143="nulová",N143,0)</f>
        <v>0</v>
      </c>
      <c r="BJ143" s="19" t="s">
        <v>128</v>
      </c>
      <c r="BK143" s="107">
        <f>ROUND(L143*K143,2)</f>
        <v>0</v>
      </c>
      <c r="BL143" s="19" t="s">
        <v>154</v>
      </c>
      <c r="BM143" s="19" t="s">
        <v>515</v>
      </c>
    </row>
    <row r="144" spans="2:63" s="9" customFormat="1" ht="29.25" customHeight="1">
      <c r="B144" s="151"/>
      <c r="C144" s="152"/>
      <c r="D144" s="161" t="s">
        <v>468</v>
      </c>
      <c r="E144" s="161"/>
      <c r="F144" s="161"/>
      <c r="G144" s="161"/>
      <c r="H144" s="161"/>
      <c r="I144" s="161"/>
      <c r="J144" s="161"/>
      <c r="K144" s="161"/>
      <c r="L144" s="161"/>
      <c r="M144" s="161"/>
      <c r="N144" s="252">
        <f>BK144</f>
        <v>0</v>
      </c>
      <c r="O144" s="253"/>
      <c r="P144" s="253"/>
      <c r="Q144" s="253"/>
      <c r="R144" s="154"/>
      <c r="T144" s="155"/>
      <c r="U144" s="152"/>
      <c r="V144" s="152"/>
      <c r="W144" s="156">
        <f>W145</f>
        <v>0</v>
      </c>
      <c r="X144" s="152"/>
      <c r="Y144" s="156">
        <f>Y145</f>
        <v>39.92402</v>
      </c>
      <c r="Z144" s="152"/>
      <c r="AA144" s="157">
        <f>AA145</f>
        <v>0</v>
      </c>
      <c r="AR144" s="158" t="s">
        <v>83</v>
      </c>
      <c r="AT144" s="159" t="s">
        <v>74</v>
      </c>
      <c r="AU144" s="159" t="s">
        <v>83</v>
      </c>
      <c r="AY144" s="158" t="s">
        <v>149</v>
      </c>
      <c r="BK144" s="160">
        <f>BK145</f>
        <v>0</v>
      </c>
    </row>
    <row r="145" spans="2:65" s="1" customFormat="1" ht="31.5" customHeight="1">
      <c r="B145" s="133"/>
      <c r="C145" s="162" t="s">
        <v>197</v>
      </c>
      <c r="D145" s="162" t="s">
        <v>150</v>
      </c>
      <c r="E145" s="163" t="s">
        <v>516</v>
      </c>
      <c r="F145" s="256" t="s">
        <v>517</v>
      </c>
      <c r="G145" s="256"/>
      <c r="H145" s="256"/>
      <c r="I145" s="256"/>
      <c r="J145" s="164" t="s">
        <v>165</v>
      </c>
      <c r="K145" s="165">
        <v>197</v>
      </c>
      <c r="L145" s="242">
        <v>0</v>
      </c>
      <c r="M145" s="242"/>
      <c r="N145" s="257">
        <f>ROUND(L145*K145,2)</f>
        <v>0</v>
      </c>
      <c r="O145" s="257"/>
      <c r="P145" s="257"/>
      <c r="Q145" s="257"/>
      <c r="R145" s="136"/>
      <c r="T145" s="166" t="s">
        <v>5</v>
      </c>
      <c r="U145" s="45" t="s">
        <v>42</v>
      </c>
      <c r="V145" s="37"/>
      <c r="W145" s="167">
        <f>V145*K145</f>
        <v>0</v>
      </c>
      <c r="X145" s="167">
        <v>0.20266</v>
      </c>
      <c r="Y145" s="167">
        <f>X145*K145</f>
        <v>39.92402</v>
      </c>
      <c r="Z145" s="167">
        <v>0</v>
      </c>
      <c r="AA145" s="168">
        <f>Z145*K145</f>
        <v>0</v>
      </c>
      <c r="AR145" s="19" t="s">
        <v>154</v>
      </c>
      <c r="AT145" s="19" t="s">
        <v>150</v>
      </c>
      <c r="AU145" s="19" t="s">
        <v>128</v>
      </c>
      <c r="AY145" s="19" t="s">
        <v>149</v>
      </c>
      <c r="BE145" s="107">
        <f>IF(U145="základná",N145,0)</f>
        <v>0</v>
      </c>
      <c r="BF145" s="107">
        <f>IF(U145="znížená",N145,0)</f>
        <v>0</v>
      </c>
      <c r="BG145" s="107">
        <f>IF(U145="zákl. prenesená",N145,0)</f>
        <v>0</v>
      </c>
      <c r="BH145" s="107">
        <f>IF(U145="zníž. prenesená",N145,0)</f>
        <v>0</v>
      </c>
      <c r="BI145" s="107">
        <f>IF(U145="nulová",N145,0)</f>
        <v>0</v>
      </c>
      <c r="BJ145" s="19" t="s">
        <v>128</v>
      </c>
      <c r="BK145" s="107">
        <f>ROUND(L145*K145,2)</f>
        <v>0</v>
      </c>
      <c r="BL145" s="19" t="s">
        <v>154</v>
      </c>
      <c r="BM145" s="19" t="s">
        <v>518</v>
      </c>
    </row>
    <row r="146" spans="2:63" s="9" customFormat="1" ht="29.25" customHeight="1">
      <c r="B146" s="151"/>
      <c r="C146" s="152"/>
      <c r="D146" s="161" t="s">
        <v>469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52">
        <f>BK146</f>
        <v>0</v>
      </c>
      <c r="O146" s="253"/>
      <c r="P146" s="253"/>
      <c r="Q146" s="253"/>
      <c r="R146" s="154"/>
      <c r="T146" s="155"/>
      <c r="U146" s="152"/>
      <c r="V146" s="152"/>
      <c r="W146" s="156">
        <f>SUM(W147:W151)</f>
        <v>0</v>
      </c>
      <c r="X146" s="152"/>
      <c r="Y146" s="156">
        <f>SUM(Y147:Y151)</f>
        <v>175.03948</v>
      </c>
      <c r="Z146" s="152"/>
      <c r="AA146" s="157">
        <f>SUM(AA147:AA151)</f>
        <v>0</v>
      </c>
      <c r="AR146" s="158" t="s">
        <v>83</v>
      </c>
      <c r="AT146" s="159" t="s">
        <v>74</v>
      </c>
      <c r="AU146" s="159" t="s">
        <v>83</v>
      </c>
      <c r="AY146" s="158" t="s">
        <v>149</v>
      </c>
      <c r="BK146" s="160">
        <f>SUM(BK147:BK151)</f>
        <v>0</v>
      </c>
    </row>
    <row r="147" spans="2:65" s="1" customFormat="1" ht="31.5" customHeight="1">
      <c r="B147" s="133"/>
      <c r="C147" s="162" t="s">
        <v>222</v>
      </c>
      <c r="D147" s="162" t="s">
        <v>150</v>
      </c>
      <c r="E147" s="163" t="s">
        <v>519</v>
      </c>
      <c r="F147" s="256" t="s">
        <v>520</v>
      </c>
      <c r="G147" s="256"/>
      <c r="H147" s="256"/>
      <c r="I147" s="256"/>
      <c r="J147" s="164" t="s">
        <v>165</v>
      </c>
      <c r="K147" s="165">
        <v>197</v>
      </c>
      <c r="L147" s="242">
        <v>0</v>
      </c>
      <c r="M147" s="242"/>
      <c r="N147" s="257">
        <f>ROUND(L147*K147,2)</f>
        <v>0</v>
      </c>
      <c r="O147" s="257"/>
      <c r="P147" s="257"/>
      <c r="Q147" s="257"/>
      <c r="R147" s="136"/>
      <c r="T147" s="166" t="s">
        <v>5</v>
      </c>
      <c r="U147" s="45" t="s">
        <v>42</v>
      </c>
      <c r="V147" s="37"/>
      <c r="W147" s="167">
        <f>V147*K147</f>
        <v>0</v>
      </c>
      <c r="X147" s="167">
        <v>0.27994</v>
      </c>
      <c r="Y147" s="167">
        <f>X147*K147</f>
        <v>55.14818</v>
      </c>
      <c r="Z147" s="167">
        <v>0</v>
      </c>
      <c r="AA147" s="168">
        <f>Z147*K147</f>
        <v>0</v>
      </c>
      <c r="AR147" s="19" t="s">
        <v>154</v>
      </c>
      <c r="AT147" s="19" t="s">
        <v>150</v>
      </c>
      <c r="AU147" s="19" t="s">
        <v>128</v>
      </c>
      <c r="AY147" s="19" t="s">
        <v>149</v>
      </c>
      <c r="BE147" s="107">
        <f>IF(U147="základná",N147,0)</f>
        <v>0</v>
      </c>
      <c r="BF147" s="107">
        <f>IF(U147="znížená",N147,0)</f>
        <v>0</v>
      </c>
      <c r="BG147" s="107">
        <f>IF(U147="zákl. prenesená",N147,0)</f>
        <v>0</v>
      </c>
      <c r="BH147" s="107">
        <f>IF(U147="zníž. prenesená",N147,0)</f>
        <v>0</v>
      </c>
      <c r="BI147" s="107">
        <f>IF(U147="nulová",N147,0)</f>
        <v>0</v>
      </c>
      <c r="BJ147" s="19" t="s">
        <v>128</v>
      </c>
      <c r="BK147" s="107">
        <f>ROUND(L147*K147,2)</f>
        <v>0</v>
      </c>
      <c r="BL147" s="19" t="s">
        <v>154</v>
      </c>
      <c r="BM147" s="19" t="s">
        <v>521</v>
      </c>
    </row>
    <row r="148" spans="2:65" s="1" customFormat="1" ht="31.5" customHeight="1">
      <c r="B148" s="133"/>
      <c r="C148" s="162" t="s">
        <v>226</v>
      </c>
      <c r="D148" s="162" t="s">
        <v>150</v>
      </c>
      <c r="E148" s="163" t="s">
        <v>522</v>
      </c>
      <c r="F148" s="256" t="s">
        <v>523</v>
      </c>
      <c r="G148" s="256"/>
      <c r="H148" s="256"/>
      <c r="I148" s="256"/>
      <c r="J148" s="164" t="s">
        <v>165</v>
      </c>
      <c r="K148" s="165">
        <v>197</v>
      </c>
      <c r="L148" s="242">
        <v>0</v>
      </c>
      <c r="M148" s="242"/>
      <c r="N148" s="257">
        <f>ROUND(L148*K148,2)</f>
        <v>0</v>
      </c>
      <c r="O148" s="257"/>
      <c r="P148" s="257"/>
      <c r="Q148" s="257"/>
      <c r="R148" s="136"/>
      <c r="T148" s="166" t="s">
        <v>5</v>
      </c>
      <c r="U148" s="45" t="s">
        <v>42</v>
      </c>
      <c r="V148" s="37"/>
      <c r="W148" s="167">
        <f>V148*K148</f>
        <v>0</v>
      </c>
      <c r="X148" s="167">
        <v>0.33446</v>
      </c>
      <c r="Y148" s="167">
        <f>X148*K148</f>
        <v>65.88862</v>
      </c>
      <c r="Z148" s="167">
        <v>0</v>
      </c>
      <c r="AA148" s="168">
        <f>Z148*K148</f>
        <v>0</v>
      </c>
      <c r="AR148" s="19" t="s">
        <v>154</v>
      </c>
      <c r="AT148" s="19" t="s">
        <v>150</v>
      </c>
      <c r="AU148" s="19" t="s">
        <v>128</v>
      </c>
      <c r="AY148" s="19" t="s">
        <v>149</v>
      </c>
      <c r="BE148" s="107">
        <f>IF(U148="základná",N148,0)</f>
        <v>0</v>
      </c>
      <c r="BF148" s="107">
        <f>IF(U148="znížená",N148,0)</f>
        <v>0</v>
      </c>
      <c r="BG148" s="107">
        <f>IF(U148="zákl. prenesená",N148,0)</f>
        <v>0</v>
      </c>
      <c r="BH148" s="107">
        <f>IF(U148="zníž. prenesená",N148,0)</f>
        <v>0</v>
      </c>
      <c r="BI148" s="107">
        <f>IF(U148="nulová",N148,0)</f>
        <v>0</v>
      </c>
      <c r="BJ148" s="19" t="s">
        <v>128</v>
      </c>
      <c r="BK148" s="107">
        <f>ROUND(L148*K148,2)</f>
        <v>0</v>
      </c>
      <c r="BL148" s="19" t="s">
        <v>154</v>
      </c>
      <c r="BM148" s="19" t="s">
        <v>524</v>
      </c>
    </row>
    <row r="149" spans="2:65" s="1" customFormat="1" ht="44.25" customHeight="1">
      <c r="B149" s="133"/>
      <c r="C149" s="162" t="s">
        <v>230</v>
      </c>
      <c r="D149" s="162" t="s">
        <v>150</v>
      </c>
      <c r="E149" s="163" t="s">
        <v>525</v>
      </c>
      <c r="F149" s="256" t="s">
        <v>526</v>
      </c>
      <c r="G149" s="256"/>
      <c r="H149" s="256"/>
      <c r="I149" s="256"/>
      <c r="J149" s="164" t="s">
        <v>165</v>
      </c>
      <c r="K149" s="165">
        <v>197</v>
      </c>
      <c r="L149" s="242">
        <v>0</v>
      </c>
      <c r="M149" s="242"/>
      <c r="N149" s="257">
        <f>ROUND(L149*K149,2)</f>
        <v>0</v>
      </c>
      <c r="O149" s="257"/>
      <c r="P149" s="257"/>
      <c r="Q149" s="257"/>
      <c r="R149" s="136"/>
      <c r="T149" s="166" t="s">
        <v>5</v>
      </c>
      <c r="U149" s="45" t="s">
        <v>42</v>
      </c>
      <c r="V149" s="37"/>
      <c r="W149" s="167">
        <f>V149*K149</f>
        <v>0</v>
      </c>
      <c r="X149" s="167">
        <v>0.101</v>
      </c>
      <c r="Y149" s="167">
        <f>X149*K149</f>
        <v>19.897000000000002</v>
      </c>
      <c r="Z149" s="167">
        <v>0</v>
      </c>
      <c r="AA149" s="168">
        <f>Z149*K149</f>
        <v>0</v>
      </c>
      <c r="AR149" s="19" t="s">
        <v>154</v>
      </c>
      <c r="AT149" s="19" t="s">
        <v>150</v>
      </c>
      <c r="AU149" s="19" t="s">
        <v>128</v>
      </c>
      <c r="AY149" s="19" t="s">
        <v>149</v>
      </c>
      <c r="BE149" s="107">
        <f>IF(U149="základná",N149,0)</f>
        <v>0</v>
      </c>
      <c r="BF149" s="107">
        <f>IF(U149="znížená",N149,0)</f>
        <v>0</v>
      </c>
      <c r="BG149" s="107">
        <f>IF(U149="zákl. prenesená",N149,0)</f>
        <v>0</v>
      </c>
      <c r="BH149" s="107">
        <f>IF(U149="zníž. prenesená",N149,0)</f>
        <v>0</v>
      </c>
      <c r="BI149" s="107">
        <f>IF(U149="nulová",N149,0)</f>
        <v>0</v>
      </c>
      <c r="BJ149" s="19" t="s">
        <v>128</v>
      </c>
      <c r="BK149" s="107">
        <f>ROUND(L149*K149,2)</f>
        <v>0</v>
      </c>
      <c r="BL149" s="19" t="s">
        <v>154</v>
      </c>
      <c r="BM149" s="19" t="s">
        <v>527</v>
      </c>
    </row>
    <row r="150" spans="2:65" s="1" customFormat="1" ht="31.5" customHeight="1">
      <c r="B150" s="133"/>
      <c r="C150" s="169" t="s">
        <v>10</v>
      </c>
      <c r="D150" s="169" t="s">
        <v>204</v>
      </c>
      <c r="E150" s="170" t="s">
        <v>528</v>
      </c>
      <c r="F150" s="258" t="s">
        <v>529</v>
      </c>
      <c r="G150" s="258"/>
      <c r="H150" s="258"/>
      <c r="I150" s="258"/>
      <c r="J150" s="171" t="s">
        <v>165</v>
      </c>
      <c r="K150" s="172">
        <v>192.405</v>
      </c>
      <c r="L150" s="259">
        <v>0</v>
      </c>
      <c r="M150" s="259"/>
      <c r="N150" s="260">
        <f>ROUND(L150*K150,2)</f>
        <v>0</v>
      </c>
      <c r="O150" s="257"/>
      <c r="P150" s="257"/>
      <c r="Q150" s="257"/>
      <c r="R150" s="136"/>
      <c r="T150" s="166" t="s">
        <v>5</v>
      </c>
      <c r="U150" s="45" t="s">
        <v>42</v>
      </c>
      <c r="V150" s="37"/>
      <c r="W150" s="167">
        <f>V150*K150</f>
        <v>0</v>
      </c>
      <c r="X150" s="167">
        <v>0.168</v>
      </c>
      <c r="Y150" s="167">
        <f>X150*K150</f>
        <v>32.324040000000004</v>
      </c>
      <c r="Z150" s="167">
        <v>0</v>
      </c>
      <c r="AA150" s="168">
        <f>Z150*K150</f>
        <v>0</v>
      </c>
      <c r="AR150" s="19" t="s">
        <v>179</v>
      </c>
      <c r="AT150" s="19" t="s">
        <v>204</v>
      </c>
      <c r="AU150" s="19" t="s">
        <v>128</v>
      </c>
      <c r="AY150" s="19" t="s">
        <v>149</v>
      </c>
      <c r="BE150" s="107">
        <f>IF(U150="základná",N150,0)</f>
        <v>0</v>
      </c>
      <c r="BF150" s="107">
        <f>IF(U150="znížená",N150,0)</f>
        <v>0</v>
      </c>
      <c r="BG150" s="107">
        <f>IF(U150="zákl. prenesená",N150,0)</f>
        <v>0</v>
      </c>
      <c r="BH150" s="107">
        <f>IF(U150="zníž. prenesená",N150,0)</f>
        <v>0</v>
      </c>
      <c r="BI150" s="107">
        <f>IF(U150="nulová",N150,0)</f>
        <v>0</v>
      </c>
      <c r="BJ150" s="19" t="s">
        <v>128</v>
      </c>
      <c r="BK150" s="107">
        <f>ROUND(L150*K150,2)</f>
        <v>0</v>
      </c>
      <c r="BL150" s="19" t="s">
        <v>154</v>
      </c>
      <c r="BM150" s="19" t="s">
        <v>530</v>
      </c>
    </row>
    <row r="151" spans="2:65" s="1" customFormat="1" ht="31.5" customHeight="1">
      <c r="B151" s="133"/>
      <c r="C151" s="169" t="s">
        <v>237</v>
      </c>
      <c r="D151" s="169" t="s">
        <v>204</v>
      </c>
      <c r="E151" s="170" t="s">
        <v>531</v>
      </c>
      <c r="F151" s="258" t="s">
        <v>532</v>
      </c>
      <c r="G151" s="258"/>
      <c r="H151" s="258"/>
      <c r="I151" s="258"/>
      <c r="J151" s="171" t="s">
        <v>165</v>
      </c>
      <c r="K151" s="172">
        <v>10.605</v>
      </c>
      <c r="L151" s="259">
        <v>0</v>
      </c>
      <c r="M151" s="259"/>
      <c r="N151" s="260">
        <f>ROUND(L151*K151,2)</f>
        <v>0</v>
      </c>
      <c r="O151" s="257"/>
      <c r="P151" s="257"/>
      <c r="Q151" s="257"/>
      <c r="R151" s="136"/>
      <c r="T151" s="166" t="s">
        <v>5</v>
      </c>
      <c r="U151" s="45" t="s">
        <v>42</v>
      </c>
      <c r="V151" s="37"/>
      <c r="W151" s="167">
        <f>V151*K151</f>
        <v>0</v>
      </c>
      <c r="X151" s="167">
        <v>0.168</v>
      </c>
      <c r="Y151" s="167">
        <f>X151*K151</f>
        <v>1.7816400000000001</v>
      </c>
      <c r="Z151" s="167">
        <v>0</v>
      </c>
      <c r="AA151" s="168">
        <f>Z151*K151</f>
        <v>0</v>
      </c>
      <c r="AR151" s="19" t="s">
        <v>179</v>
      </c>
      <c r="AT151" s="19" t="s">
        <v>204</v>
      </c>
      <c r="AU151" s="19" t="s">
        <v>128</v>
      </c>
      <c r="AY151" s="19" t="s">
        <v>149</v>
      </c>
      <c r="BE151" s="107">
        <f>IF(U151="základná",N151,0)</f>
        <v>0</v>
      </c>
      <c r="BF151" s="107">
        <f>IF(U151="znížená",N151,0)</f>
        <v>0</v>
      </c>
      <c r="BG151" s="107">
        <f>IF(U151="zákl. prenesená",N151,0)</f>
        <v>0</v>
      </c>
      <c r="BH151" s="107">
        <f>IF(U151="zníž. prenesená",N151,0)</f>
        <v>0</v>
      </c>
      <c r="BI151" s="107">
        <f>IF(U151="nulová",N151,0)</f>
        <v>0</v>
      </c>
      <c r="BJ151" s="19" t="s">
        <v>128</v>
      </c>
      <c r="BK151" s="107">
        <f>ROUND(L151*K151,2)</f>
        <v>0</v>
      </c>
      <c r="BL151" s="19" t="s">
        <v>154</v>
      </c>
      <c r="BM151" s="19" t="s">
        <v>533</v>
      </c>
    </row>
    <row r="152" spans="2:63" s="9" customFormat="1" ht="29.25" customHeight="1">
      <c r="B152" s="151"/>
      <c r="C152" s="152"/>
      <c r="D152" s="161" t="s">
        <v>118</v>
      </c>
      <c r="E152" s="161"/>
      <c r="F152" s="161"/>
      <c r="G152" s="161"/>
      <c r="H152" s="161"/>
      <c r="I152" s="161"/>
      <c r="J152" s="161"/>
      <c r="K152" s="161"/>
      <c r="L152" s="161"/>
      <c r="M152" s="161"/>
      <c r="N152" s="252">
        <f>BK152</f>
        <v>0</v>
      </c>
      <c r="O152" s="253"/>
      <c r="P152" s="253"/>
      <c r="Q152" s="253"/>
      <c r="R152" s="154"/>
      <c r="T152" s="155"/>
      <c r="U152" s="152"/>
      <c r="V152" s="152"/>
      <c r="W152" s="156">
        <f>SUM(W153:W159)</f>
        <v>0</v>
      </c>
      <c r="X152" s="152"/>
      <c r="Y152" s="156">
        <f>SUM(Y153:Y159)</f>
        <v>12.195225</v>
      </c>
      <c r="Z152" s="152"/>
      <c r="AA152" s="157">
        <f>SUM(AA153:AA159)</f>
        <v>0.5346</v>
      </c>
      <c r="AR152" s="158" t="s">
        <v>83</v>
      </c>
      <c r="AT152" s="159" t="s">
        <v>74</v>
      </c>
      <c r="AU152" s="159" t="s">
        <v>83</v>
      </c>
      <c r="AY152" s="158" t="s">
        <v>149</v>
      </c>
      <c r="BK152" s="160">
        <f>SUM(BK153:BK159)</f>
        <v>0</v>
      </c>
    </row>
    <row r="153" spans="2:65" s="1" customFormat="1" ht="44.25" customHeight="1">
      <c r="B153" s="133"/>
      <c r="C153" s="162" t="s">
        <v>241</v>
      </c>
      <c r="D153" s="162" t="s">
        <v>150</v>
      </c>
      <c r="E153" s="163" t="s">
        <v>534</v>
      </c>
      <c r="F153" s="256" t="s">
        <v>535</v>
      </c>
      <c r="G153" s="256"/>
      <c r="H153" s="256"/>
      <c r="I153" s="256"/>
      <c r="J153" s="164" t="s">
        <v>309</v>
      </c>
      <c r="K153" s="165">
        <v>101.5</v>
      </c>
      <c r="L153" s="242">
        <v>0</v>
      </c>
      <c r="M153" s="242"/>
      <c r="N153" s="257">
        <f aca="true" t="shared" si="15" ref="N153:N159">ROUND(L153*K153,2)</f>
        <v>0</v>
      </c>
      <c r="O153" s="257"/>
      <c r="P153" s="257"/>
      <c r="Q153" s="257"/>
      <c r="R153" s="136"/>
      <c r="T153" s="166" t="s">
        <v>5</v>
      </c>
      <c r="U153" s="45" t="s">
        <v>42</v>
      </c>
      <c r="V153" s="37"/>
      <c r="W153" s="167">
        <f aca="true" t="shared" si="16" ref="W153:W159">V153*K153</f>
        <v>0</v>
      </c>
      <c r="X153" s="167">
        <v>0.09793</v>
      </c>
      <c r="Y153" s="167">
        <f aca="true" t="shared" si="17" ref="Y153:Y159">X153*K153</f>
        <v>9.939895</v>
      </c>
      <c r="Z153" s="167">
        <v>0</v>
      </c>
      <c r="AA153" s="168">
        <f aca="true" t="shared" si="18" ref="AA153:AA159">Z153*K153</f>
        <v>0</v>
      </c>
      <c r="AR153" s="19" t="s">
        <v>154</v>
      </c>
      <c r="AT153" s="19" t="s">
        <v>150</v>
      </c>
      <c r="AU153" s="19" t="s">
        <v>128</v>
      </c>
      <c r="AY153" s="19" t="s">
        <v>149</v>
      </c>
      <c r="BE153" s="107">
        <f aca="true" t="shared" si="19" ref="BE153:BE159">IF(U153="základná",N153,0)</f>
        <v>0</v>
      </c>
      <c r="BF153" s="107">
        <f aca="true" t="shared" si="20" ref="BF153:BF159">IF(U153="znížená",N153,0)</f>
        <v>0</v>
      </c>
      <c r="BG153" s="107">
        <f aca="true" t="shared" si="21" ref="BG153:BG159">IF(U153="zákl. prenesená",N153,0)</f>
        <v>0</v>
      </c>
      <c r="BH153" s="107">
        <f aca="true" t="shared" si="22" ref="BH153:BH159">IF(U153="zníž. prenesená",N153,0)</f>
        <v>0</v>
      </c>
      <c r="BI153" s="107">
        <f aca="true" t="shared" si="23" ref="BI153:BI159">IF(U153="nulová",N153,0)</f>
        <v>0</v>
      </c>
      <c r="BJ153" s="19" t="s">
        <v>128</v>
      </c>
      <c r="BK153" s="107">
        <f aca="true" t="shared" si="24" ref="BK153:BK159">ROUND(L153*K153,2)</f>
        <v>0</v>
      </c>
      <c r="BL153" s="19" t="s">
        <v>154</v>
      </c>
      <c r="BM153" s="19" t="s">
        <v>536</v>
      </c>
    </row>
    <row r="154" spans="2:65" s="1" customFormat="1" ht="31.5" customHeight="1">
      <c r="B154" s="133"/>
      <c r="C154" s="169" t="s">
        <v>245</v>
      </c>
      <c r="D154" s="169" t="s">
        <v>204</v>
      </c>
      <c r="E154" s="170" t="s">
        <v>537</v>
      </c>
      <c r="F154" s="258" t="s">
        <v>538</v>
      </c>
      <c r="G154" s="258"/>
      <c r="H154" s="258"/>
      <c r="I154" s="258"/>
      <c r="J154" s="171" t="s">
        <v>207</v>
      </c>
      <c r="K154" s="172">
        <v>102.515</v>
      </c>
      <c r="L154" s="259">
        <v>0</v>
      </c>
      <c r="M154" s="259"/>
      <c r="N154" s="260">
        <f t="shared" si="15"/>
        <v>0</v>
      </c>
      <c r="O154" s="257"/>
      <c r="P154" s="257"/>
      <c r="Q154" s="257"/>
      <c r="R154" s="136"/>
      <c r="T154" s="166" t="s">
        <v>5</v>
      </c>
      <c r="U154" s="45" t="s">
        <v>42</v>
      </c>
      <c r="V154" s="37"/>
      <c r="W154" s="167">
        <f t="shared" si="16"/>
        <v>0</v>
      </c>
      <c r="X154" s="167">
        <v>0.022</v>
      </c>
      <c r="Y154" s="167">
        <f t="shared" si="17"/>
        <v>2.25533</v>
      </c>
      <c r="Z154" s="167">
        <v>0</v>
      </c>
      <c r="AA154" s="168">
        <f t="shared" si="18"/>
        <v>0</v>
      </c>
      <c r="AR154" s="19" t="s">
        <v>179</v>
      </c>
      <c r="AT154" s="19" t="s">
        <v>204</v>
      </c>
      <c r="AU154" s="19" t="s">
        <v>128</v>
      </c>
      <c r="AY154" s="19" t="s">
        <v>149</v>
      </c>
      <c r="BE154" s="107">
        <f t="shared" si="19"/>
        <v>0</v>
      </c>
      <c r="BF154" s="107">
        <f t="shared" si="20"/>
        <v>0</v>
      </c>
      <c r="BG154" s="107">
        <f t="shared" si="21"/>
        <v>0</v>
      </c>
      <c r="BH154" s="107">
        <f t="shared" si="22"/>
        <v>0</v>
      </c>
      <c r="BI154" s="107">
        <f t="shared" si="23"/>
        <v>0</v>
      </c>
      <c r="BJ154" s="19" t="s">
        <v>128</v>
      </c>
      <c r="BK154" s="107">
        <f t="shared" si="24"/>
        <v>0</v>
      </c>
      <c r="BL154" s="19" t="s">
        <v>154</v>
      </c>
      <c r="BM154" s="19" t="s">
        <v>539</v>
      </c>
    </row>
    <row r="155" spans="2:65" s="1" customFormat="1" ht="31.5" customHeight="1">
      <c r="B155" s="133"/>
      <c r="C155" s="162" t="s">
        <v>249</v>
      </c>
      <c r="D155" s="162" t="s">
        <v>150</v>
      </c>
      <c r="E155" s="163" t="s">
        <v>540</v>
      </c>
      <c r="F155" s="256" t="s">
        <v>541</v>
      </c>
      <c r="G155" s="256"/>
      <c r="H155" s="256"/>
      <c r="I155" s="256"/>
      <c r="J155" s="164" t="s">
        <v>165</v>
      </c>
      <c r="K155" s="165">
        <v>1.8</v>
      </c>
      <c r="L155" s="242">
        <v>0</v>
      </c>
      <c r="M155" s="242"/>
      <c r="N155" s="257">
        <f t="shared" si="15"/>
        <v>0</v>
      </c>
      <c r="O155" s="257"/>
      <c r="P155" s="257"/>
      <c r="Q155" s="257"/>
      <c r="R155" s="136"/>
      <c r="T155" s="166" t="s">
        <v>5</v>
      </c>
      <c r="U155" s="45" t="s">
        <v>42</v>
      </c>
      <c r="V155" s="37"/>
      <c r="W155" s="167">
        <f t="shared" si="16"/>
        <v>0</v>
      </c>
      <c r="X155" s="167">
        <v>0</v>
      </c>
      <c r="Y155" s="167">
        <f t="shared" si="17"/>
        <v>0</v>
      </c>
      <c r="Z155" s="167">
        <v>0.297</v>
      </c>
      <c r="AA155" s="168">
        <f t="shared" si="18"/>
        <v>0.5346</v>
      </c>
      <c r="AR155" s="19" t="s">
        <v>154</v>
      </c>
      <c r="AT155" s="19" t="s">
        <v>150</v>
      </c>
      <c r="AU155" s="19" t="s">
        <v>128</v>
      </c>
      <c r="AY155" s="19" t="s">
        <v>149</v>
      </c>
      <c r="BE155" s="107">
        <f t="shared" si="19"/>
        <v>0</v>
      </c>
      <c r="BF155" s="107">
        <f t="shared" si="20"/>
        <v>0</v>
      </c>
      <c r="BG155" s="107">
        <f t="shared" si="21"/>
        <v>0</v>
      </c>
      <c r="BH155" s="107">
        <f t="shared" si="22"/>
        <v>0</v>
      </c>
      <c r="BI155" s="107">
        <f t="shared" si="23"/>
        <v>0</v>
      </c>
      <c r="BJ155" s="19" t="s">
        <v>128</v>
      </c>
      <c r="BK155" s="107">
        <f t="shared" si="24"/>
        <v>0</v>
      </c>
      <c r="BL155" s="19" t="s">
        <v>154</v>
      </c>
      <c r="BM155" s="19" t="s">
        <v>542</v>
      </c>
    </row>
    <row r="156" spans="2:65" s="1" customFormat="1" ht="31.5" customHeight="1">
      <c r="B156" s="133"/>
      <c r="C156" s="162" t="s">
        <v>254</v>
      </c>
      <c r="D156" s="162" t="s">
        <v>150</v>
      </c>
      <c r="E156" s="163" t="s">
        <v>543</v>
      </c>
      <c r="F156" s="256" t="s">
        <v>544</v>
      </c>
      <c r="G156" s="256"/>
      <c r="H156" s="256"/>
      <c r="I156" s="256"/>
      <c r="J156" s="164" t="s">
        <v>191</v>
      </c>
      <c r="K156" s="165">
        <v>108.14</v>
      </c>
      <c r="L156" s="242">
        <v>0</v>
      </c>
      <c r="M156" s="242"/>
      <c r="N156" s="257">
        <f t="shared" si="15"/>
        <v>0</v>
      </c>
      <c r="O156" s="257"/>
      <c r="P156" s="257"/>
      <c r="Q156" s="257"/>
      <c r="R156" s="136"/>
      <c r="T156" s="166" t="s">
        <v>5</v>
      </c>
      <c r="U156" s="45" t="s">
        <v>42</v>
      </c>
      <c r="V156" s="37"/>
      <c r="W156" s="167">
        <f t="shared" si="16"/>
        <v>0</v>
      </c>
      <c r="X156" s="167">
        <v>0</v>
      </c>
      <c r="Y156" s="167">
        <f t="shared" si="17"/>
        <v>0</v>
      </c>
      <c r="Z156" s="167">
        <v>0</v>
      </c>
      <c r="AA156" s="168">
        <f t="shared" si="18"/>
        <v>0</v>
      </c>
      <c r="AR156" s="19" t="s">
        <v>154</v>
      </c>
      <c r="AT156" s="19" t="s">
        <v>150</v>
      </c>
      <c r="AU156" s="19" t="s">
        <v>128</v>
      </c>
      <c r="AY156" s="19" t="s">
        <v>149</v>
      </c>
      <c r="BE156" s="107">
        <f t="shared" si="19"/>
        <v>0</v>
      </c>
      <c r="BF156" s="107">
        <f t="shared" si="20"/>
        <v>0</v>
      </c>
      <c r="BG156" s="107">
        <f t="shared" si="21"/>
        <v>0</v>
      </c>
      <c r="BH156" s="107">
        <f t="shared" si="22"/>
        <v>0</v>
      </c>
      <c r="BI156" s="107">
        <f t="shared" si="23"/>
        <v>0</v>
      </c>
      <c r="BJ156" s="19" t="s">
        <v>128</v>
      </c>
      <c r="BK156" s="107">
        <f t="shared" si="24"/>
        <v>0</v>
      </c>
      <c r="BL156" s="19" t="s">
        <v>154</v>
      </c>
      <c r="BM156" s="19" t="s">
        <v>545</v>
      </c>
    </row>
    <row r="157" spans="2:65" s="1" customFormat="1" ht="31.5" customHeight="1">
      <c r="B157" s="133"/>
      <c r="C157" s="162" t="s">
        <v>258</v>
      </c>
      <c r="D157" s="162" t="s">
        <v>150</v>
      </c>
      <c r="E157" s="163" t="s">
        <v>546</v>
      </c>
      <c r="F157" s="256" t="s">
        <v>547</v>
      </c>
      <c r="G157" s="256"/>
      <c r="H157" s="256"/>
      <c r="I157" s="256"/>
      <c r="J157" s="164" t="s">
        <v>191</v>
      </c>
      <c r="K157" s="165">
        <v>108.14</v>
      </c>
      <c r="L157" s="242">
        <v>0</v>
      </c>
      <c r="M157" s="242"/>
      <c r="N157" s="257">
        <f t="shared" si="15"/>
        <v>0</v>
      </c>
      <c r="O157" s="257"/>
      <c r="P157" s="257"/>
      <c r="Q157" s="257"/>
      <c r="R157" s="136"/>
      <c r="T157" s="166" t="s">
        <v>5</v>
      </c>
      <c r="U157" s="45" t="s">
        <v>42</v>
      </c>
      <c r="V157" s="37"/>
      <c r="W157" s="167">
        <f t="shared" si="16"/>
        <v>0</v>
      </c>
      <c r="X157" s="167">
        <v>0</v>
      </c>
      <c r="Y157" s="167">
        <f t="shared" si="17"/>
        <v>0</v>
      </c>
      <c r="Z157" s="167">
        <v>0</v>
      </c>
      <c r="AA157" s="168">
        <f t="shared" si="18"/>
        <v>0</v>
      </c>
      <c r="AR157" s="19" t="s">
        <v>154</v>
      </c>
      <c r="AT157" s="19" t="s">
        <v>150</v>
      </c>
      <c r="AU157" s="19" t="s">
        <v>128</v>
      </c>
      <c r="AY157" s="19" t="s">
        <v>149</v>
      </c>
      <c r="BE157" s="107">
        <f t="shared" si="19"/>
        <v>0</v>
      </c>
      <c r="BF157" s="107">
        <f t="shared" si="20"/>
        <v>0</v>
      </c>
      <c r="BG157" s="107">
        <f t="shared" si="21"/>
        <v>0</v>
      </c>
      <c r="BH157" s="107">
        <f t="shared" si="22"/>
        <v>0</v>
      </c>
      <c r="BI157" s="107">
        <f t="shared" si="23"/>
        <v>0</v>
      </c>
      <c r="BJ157" s="19" t="s">
        <v>128</v>
      </c>
      <c r="BK157" s="107">
        <f t="shared" si="24"/>
        <v>0</v>
      </c>
      <c r="BL157" s="19" t="s">
        <v>154</v>
      </c>
      <c r="BM157" s="19" t="s">
        <v>548</v>
      </c>
    </row>
    <row r="158" spans="2:65" s="1" customFormat="1" ht="31.5" customHeight="1">
      <c r="B158" s="133"/>
      <c r="C158" s="162" t="s">
        <v>262</v>
      </c>
      <c r="D158" s="162" t="s">
        <v>150</v>
      </c>
      <c r="E158" s="163" t="s">
        <v>549</v>
      </c>
      <c r="F158" s="256" t="s">
        <v>550</v>
      </c>
      <c r="G158" s="256"/>
      <c r="H158" s="256"/>
      <c r="I158" s="256"/>
      <c r="J158" s="164" t="s">
        <v>191</v>
      </c>
      <c r="K158" s="165">
        <v>108.14</v>
      </c>
      <c r="L158" s="242">
        <v>0</v>
      </c>
      <c r="M158" s="242"/>
      <c r="N158" s="257">
        <f t="shared" si="15"/>
        <v>0</v>
      </c>
      <c r="O158" s="257"/>
      <c r="P158" s="257"/>
      <c r="Q158" s="257"/>
      <c r="R158" s="136"/>
      <c r="T158" s="166" t="s">
        <v>5</v>
      </c>
      <c r="U158" s="45" t="s">
        <v>42</v>
      </c>
      <c r="V158" s="37"/>
      <c r="W158" s="167">
        <f t="shared" si="16"/>
        <v>0</v>
      </c>
      <c r="X158" s="167">
        <v>0</v>
      </c>
      <c r="Y158" s="167">
        <f t="shared" si="17"/>
        <v>0</v>
      </c>
      <c r="Z158" s="167">
        <v>0</v>
      </c>
      <c r="AA158" s="168">
        <f t="shared" si="18"/>
        <v>0</v>
      </c>
      <c r="AR158" s="19" t="s">
        <v>154</v>
      </c>
      <c r="AT158" s="19" t="s">
        <v>150</v>
      </c>
      <c r="AU158" s="19" t="s">
        <v>128</v>
      </c>
      <c r="AY158" s="19" t="s">
        <v>149</v>
      </c>
      <c r="BE158" s="107">
        <f t="shared" si="19"/>
        <v>0</v>
      </c>
      <c r="BF158" s="107">
        <f t="shared" si="20"/>
        <v>0</v>
      </c>
      <c r="BG158" s="107">
        <f t="shared" si="21"/>
        <v>0</v>
      </c>
      <c r="BH158" s="107">
        <f t="shared" si="22"/>
        <v>0</v>
      </c>
      <c r="BI158" s="107">
        <f t="shared" si="23"/>
        <v>0</v>
      </c>
      <c r="BJ158" s="19" t="s">
        <v>128</v>
      </c>
      <c r="BK158" s="107">
        <f t="shared" si="24"/>
        <v>0</v>
      </c>
      <c r="BL158" s="19" t="s">
        <v>154</v>
      </c>
      <c r="BM158" s="19" t="s">
        <v>551</v>
      </c>
    </row>
    <row r="159" spans="2:65" s="1" customFormat="1" ht="31.5" customHeight="1">
      <c r="B159" s="133"/>
      <c r="C159" s="162" t="s">
        <v>266</v>
      </c>
      <c r="D159" s="162" t="s">
        <v>150</v>
      </c>
      <c r="E159" s="163" t="s">
        <v>552</v>
      </c>
      <c r="F159" s="256" t="s">
        <v>553</v>
      </c>
      <c r="G159" s="256"/>
      <c r="H159" s="256"/>
      <c r="I159" s="256"/>
      <c r="J159" s="164" t="s">
        <v>191</v>
      </c>
      <c r="K159" s="165">
        <v>108.14</v>
      </c>
      <c r="L159" s="242">
        <v>0</v>
      </c>
      <c r="M159" s="242"/>
      <c r="N159" s="257">
        <f t="shared" si="15"/>
        <v>0</v>
      </c>
      <c r="O159" s="257"/>
      <c r="P159" s="257"/>
      <c r="Q159" s="257"/>
      <c r="R159" s="136"/>
      <c r="T159" s="166" t="s">
        <v>5</v>
      </c>
      <c r="U159" s="45" t="s">
        <v>42</v>
      </c>
      <c r="V159" s="37"/>
      <c r="W159" s="167">
        <f t="shared" si="16"/>
        <v>0</v>
      </c>
      <c r="X159" s="167">
        <v>0</v>
      </c>
      <c r="Y159" s="167">
        <f t="shared" si="17"/>
        <v>0</v>
      </c>
      <c r="Z159" s="167">
        <v>0</v>
      </c>
      <c r="AA159" s="168">
        <f t="shared" si="18"/>
        <v>0</v>
      </c>
      <c r="AR159" s="19" t="s">
        <v>154</v>
      </c>
      <c r="AT159" s="19" t="s">
        <v>150</v>
      </c>
      <c r="AU159" s="19" t="s">
        <v>128</v>
      </c>
      <c r="AY159" s="19" t="s">
        <v>149</v>
      </c>
      <c r="BE159" s="107">
        <f t="shared" si="19"/>
        <v>0</v>
      </c>
      <c r="BF159" s="107">
        <f t="shared" si="20"/>
        <v>0</v>
      </c>
      <c r="BG159" s="107">
        <f t="shared" si="21"/>
        <v>0</v>
      </c>
      <c r="BH159" s="107">
        <f t="shared" si="22"/>
        <v>0</v>
      </c>
      <c r="BI159" s="107">
        <f t="shared" si="23"/>
        <v>0</v>
      </c>
      <c r="BJ159" s="19" t="s">
        <v>128</v>
      </c>
      <c r="BK159" s="107">
        <f t="shared" si="24"/>
        <v>0</v>
      </c>
      <c r="BL159" s="19" t="s">
        <v>154</v>
      </c>
      <c r="BM159" s="19" t="s">
        <v>554</v>
      </c>
    </row>
    <row r="160" spans="2:63" s="9" customFormat="1" ht="29.25" customHeight="1">
      <c r="B160" s="151"/>
      <c r="C160" s="152"/>
      <c r="D160" s="161" t="s">
        <v>470</v>
      </c>
      <c r="E160" s="161"/>
      <c r="F160" s="161"/>
      <c r="G160" s="161"/>
      <c r="H160" s="161"/>
      <c r="I160" s="161"/>
      <c r="J160" s="161"/>
      <c r="K160" s="161"/>
      <c r="L160" s="161"/>
      <c r="M160" s="161"/>
      <c r="N160" s="252">
        <f>BK160</f>
        <v>0</v>
      </c>
      <c r="O160" s="253"/>
      <c r="P160" s="253"/>
      <c r="Q160" s="253"/>
      <c r="R160" s="154"/>
      <c r="T160" s="155"/>
      <c r="U160" s="152"/>
      <c r="V160" s="152"/>
      <c r="W160" s="156">
        <f>W161</f>
        <v>0</v>
      </c>
      <c r="X160" s="152"/>
      <c r="Y160" s="156">
        <f>Y161</f>
        <v>0</v>
      </c>
      <c r="Z160" s="152"/>
      <c r="AA160" s="157">
        <f>AA161</f>
        <v>0</v>
      </c>
      <c r="AR160" s="158" t="s">
        <v>83</v>
      </c>
      <c r="AT160" s="159" t="s">
        <v>74</v>
      </c>
      <c r="AU160" s="159" t="s">
        <v>83</v>
      </c>
      <c r="AY160" s="158" t="s">
        <v>149</v>
      </c>
      <c r="BK160" s="160">
        <f>BK161</f>
        <v>0</v>
      </c>
    </row>
    <row r="161" spans="2:65" s="1" customFormat="1" ht="44.25" customHeight="1">
      <c r="B161" s="133"/>
      <c r="C161" s="162" t="s">
        <v>270</v>
      </c>
      <c r="D161" s="162" t="s">
        <v>150</v>
      </c>
      <c r="E161" s="163" t="s">
        <v>555</v>
      </c>
      <c r="F161" s="256" t="s">
        <v>556</v>
      </c>
      <c r="G161" s="256"/>
      <c r="H161" s="256"/>
      <c r="I161" s="256"/>
      <c r="J161" s="164" t="s">
        <v>191</v>
      </c>
      <c r="K161" s="165">
        <v>227.159</v>
      </c>
      <c r="L161" s="242">
        <v>0</v>
      </c>
      <c r="M161" s="242"/>
      <c r="N161" s="257">
        <f>ROUND(L161*K161,2)</f>
        <v>0</v>
      </c>
      <c r="O161" s="257"/>
      <c r="P161" s="257"/>
      <c r="Q161" s="257"/>
      <c r="R161" s="136"/>
      <c r="T161" s="166" t="s">
        <v>5</v>
      </c>
      <c r="U161" s="45" t="s">
        <v>42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154</v>
      </c>
      <c r="AT161" s="19" t="s">
        <v>150</v>
      </c>
      <c r="AU161" s="19" t="s">
        <v>128</v>
      </c>
      <c r="AY161" s="19" t="s">
        <v>149</v>
      </c>
      <c r="BE161" s="107">
        <f>IF(U161="základná",N161,0)</f>
        <v>0</v>
      </c>
      <c r="BF161" s="107">
        <f>IF(U161="znížená",N161,0)</f>
        <v>0</v>
      </c>
      <c r="BG161" s="107">
        <f>IF(U161="zákl. prenesená",N161,0)</f>
        <v>0</v>
      </c>
      <c r="BH161" s="107">
        <f>IF(U161="zníž. prenesená",N161,0)</f>
        <v>0</v>
      </c>
      <c r="BI161" s="107">
        <f>IF(U161="nulová",N161,0)</f>
        <v>0</v>
      </c>
      <c r="BJ161" s="19" t="s">
        <v>128</v>
      </c>
      <c r="BK161" s="107">
        <f>ROUND(L161*K161,2)</f>
        <v>0</v>
      </c>
      <c r="BL161" s="19" t="s">
        <v>154</v>
      </c>
      <c r="BM161" s="19" t="s">
        <v>557</v>
      </c>
    </row>
    <row r="162" spans="2:63" s="9" customFormat="1" ht="36.75" customHeight="1">
      <c r="B162" s="151"/>
      <c r="C162" s="152"/>
      <c r="D162" s="153" t="s">
        <v>122</v>
      </c>
      <c r="E162" s="153"/>
      <c r="F162" s="153"/>
      <c r="G162" s="153"/>
      <c r="H162" s="153"/>
      <c r="I162" s="153"/>
      <c r="J162" s="153"/>
      <c r="K162" s="153"/>
      <c r="L162" s="153"/>
      <c r="M162" s="153"/>
      <c r="N162" s="250">
        <f>BK162</f>
        <v>0</v>
      </c>
      <c r="O162" s="251"/>
      <c r="P162" s="251"/>
      <c r="Q162" s="251"/>
      <c r="R162" s="154"/>
      <c r="T162" s="155"/>
      <c r="U162" s="152"/>
      <c r="V162" s="152"/>
      <c r="W162" s="156">
        <f>W163</f>
        <v>0</v>
      </c>
      <c r="X162" s="152"/>
      <c r="Y162" s="156">
        <f>Y163</f>
        <v>0</v>
      </c>
      <c r="Z162" s="152"/>
      <c r="AA162" s="157">
        <f>AA163</f>
        <v>0</v>
      </c>
      <c r="AR162" s="158" t="s">
        <v>167</v>
      </c>
      <c r="AT162" s="159" t="s">
        <v>74</v>
      </c>
      <c r="AU162" s="159" t="s">
        <v>75</v>
      </c>
      <c r="AY162" s="158" t="s">
        <v>149</v>
      </c>
      <c r="BK162" s="160">
        <f>BK163</f>
        <v>0</v>
      </c>
    </row>
    <row r="163" spans="2:63" s="9" customFormat="1" ht="19.5" customHeight="1">
      <c r="B163" s="151"/>
      <c r="C163" s="152"/>
      <c r="D163" s="161" t="s">
        <v>123</v>
      </c>
      <c r="E163" s="161"/>
      <c r="F163" s="161"/>
      <c r="G163" s="161"/>
      <c r="H163" s="161"/>
      <c r="I163" s="161"/>
      <c r="J163" s="161"/>
      <c r="K163" s="161"/>
      <c r="L163" s="161"/>
      <c r="M163" s="161"/>
      <c r="N163" s="248">
        <f>BK163</f>
        <v>0</v>
      </c>
      <c r="O163" s="249"/>
      <c r="P163" s="249"/>
      <c r="Q163" s="249"/>
      <c r="R163" s="154"/>
      <c r="T163" s="155"/>
      <c r="U163" s="152"/>
      <c r="V163" s="152"/>
      <c r="W163" s="156">
        <f>SUM(W164:W166)</f>
        <v>0</v>
      </c>
      <c r="X163" s="152"/>
      <c r="Y163" s="156">
        <f>SUM(Y164:Y166)</f>
        <v>0</v>
      </c>
      <c r="Z163" s="152"/>
      <c r="AA163" s="157">
        <f>SUM(AA164:AA166)</f>
        <v>0</v>
      </c>
      <c r="AR163" s="158" t="s">
        <v>167</v>
      </c>
      <c r="AT163" s="159" t="s">
        <v>74</v>
      </c>
      <c r="AU163" s="159" t="s">
        <v>83</v>
      </c>
      <c r="AY163" s="158" t="s">
        <v>149</v>
      </c>
      <c r="BK163" s="160">
        <f>SUM(BK164:BK166)</f>
        <v>0</v>
      </c>
    </row>
    <row r="164" spans="2:65" s="1" customFormat="1" ht="44.25" customHeight="1">
      <c r="B164" s="133"/>
      <c r="C164" s="162" t="s">
        <v>274</v>
      </c>
      <c r="D164" s="162" t="s">
        <v>150</v>
      </c>
      <c r="E164" s="163" t="s">
        <v>558</v>
      </c>
      <c r="F164" s="256" t="s">
        <v>559</v>
      </c>
      <c r="G164" s="256"/>
      <c r="H164" s="256"/>
      <c r="I164" s="256"/>
      <c r="J164" s="164" t="s">
        <v>284</v>
      </c>
      <c r="K164" s="165">
        <v>1</v>
      </c>
      <c r="L164" s="242">
        <v>0</v>
      </c>
      <c r="M164" s="242"/>
      <c r="N164" s="257">
        <f>ROUND(L164*K164,2)</f>
        <v>0</v>
      </c>
      <c r="O164" s="257"/>
      <c r="P164" s="257"/>
      <c r="Q164" s="257"/>
      <c r="R164" s="136"/>
      <c r="T164" s="166" t="s">
        <v>5</v>
      </c>
      <c r="U164" s="45" t="s">
        <v>42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285</v>
      </c>
      <c r="AT164" s="19" t="s">
        <v>150</v>
      </c>
      <c r="AU164" s="19" t="s">
        <v>128</v>
      </c>
      <c r="AY164" s="19" t="s">
        <v>149</v>
      </c>
      <c r="BE164" s="107">
        <f>IF(U164="základná",N164,0)</f>
        <v>0</v>
      </c>
      <c r="BF164" s="107">
        <f>IF(U164="znížená",N164,0)</f>
        <v>0</v>
      </c>
      <c r="BG164" s="107">
        <f>IF(U164="zákl. prenesená",N164,0)</f>
        <v>0</v>
      </c>
      <c r="BH164" s="107">
        <f>IF(U164="zníž. prenesená",N164,0)</f>
        <v>0</v>
      </c>
      <c r="BI164" s="107">
        <f>IF(U164="nulová",N164,0)</f>
        <v>0</v>
      </c>
      <c r="BJ164" s="19" t="s">
        <v>128</v>
      </c>
      <c r="BK164" s="107">
        <f>ROUND(L164*K164,2)</f>
        <v>0</v>
      </c>
      <c r="BL164" s="19" t="s">
        <v>285</v>
      </c>
      <c r="BM164" s="19" t="s">
        <v>560</v>
      </c>
    </row>
    <row r="165" spans="2:65" s="1" customFormat="1" ht="31.5" customHeight="1">
      <c r="B165" s="133"/>
      <c r="C165" s="162" t="s">
        <v>278</v>
      </c>
      <c r="D165" s="162" t="s">
        <v>150</v>
      </c>
      <c r="E165" s="163" t="s">
        <v>561</v>
      </c>
      <c r="F165" s="256" t="s">
        <v>562</v>
      </c>
      <c r="G165" s="256"/>
      <c r="H165" s="256"/>
      <c r="I165" s="256"/>
      <c r="J165" s="164" t="s">
        <v>284</v>
      </c>
      <c r="K165" s="165">
        <v>1</v>
      </c>
      <c r="L165" s="242">
        <v>0</v>
      </c>
      <c r="M165" s="242"/>
      <c r="N165" s="257">
        <f>ROUND(L165*K165,2)</f>
        <v>0</v>
      </c>
      <c r="O165" s="257"/>
      <c r="P165" s="257"/>
      <c r="Q165" s="257"/>
      <c r="R165" s="136"/>
      <c r="T165" s="166" t="s">
        <v>5</v>
      </c>
      <c r="U165" s="45" t="s">
        <v>42</v>
      </c>
      <c r="V165" s="37"/>
      <c r="W165" s="167">
        <f>V165*K165</f>
        <v>0</v>
      </c>
      <c r="X165" s="167">
        <v>0</v>
      </c>
      <c r="Y165" s="167">
        <f>X165*K165</f>
        <v>0</v>
      </c>
      <c r="Z165" s="167">
        <v>0</v>
      </c>
      <c r="AA165" s="168">
        <f>Z165*K165</f>
        <v>0</v>
      </c>
      <c r="AR165" s="19" t="s">
        <v>285</v>
      </c>
      <c r="AT165" s="19" t="s">
        <v>150</v>
      </c>
      <c r="AU165" s="19" t="s">
        <v>128</v>
      </c>
      <c r="AY165" s="19" t="s">
        <v>149</v>
      </c>
      <c r="BE165" s="107">
        <f>IF(U165="základná",N165,0)</f>
        <v>0</v>
      </c>
      <c r="BF165" s="107">
        <f>IF(U165="znížená",N165,0)</f>
        <v>0</v>
      </c>
      <c r="BG165" s="107">
        <f>IF(U165="zákl. prenesená",N165,0)</f>
        <v>0</v>
      </c>
      <c r="BH165" s="107">
        <f>IF(U165="zníž. prenesená",N165,0)</f>
        <v>0</v>
      </c>
      <c r="BI165" s="107">
        <f>IF(U165="nulová",N165,0)</f>
        <v>0</v>
      </c>
      <c r="BJ165" s="19" t="s">
        <v>128</v>
      </c>
      <c r="BK165" s="107">
        <f>ROUND(L165*K165,2)</f>
        <v>0</v>
      </c>
      <c r="BL165" s="19" t="s">
        <v>285</v>
      </c>
      <c r="BM165" s="19" t="s">
        <v>563</v>
      </c>
    </row>
    <row r="166" spans="2:65" s="1" customFormat="1" ht="22.5" customHeight="1">
      <c r="B166" s="133"/>
      <c r="C166" s="162" t="s">
        <v>208</v>
      </c>
      <c r="D166" s="162" t="s">
        <v>150</v>
      </c>
      <c r="E166" s="163" t="s">
        <v>564</v>
      </c>
      <c r="F166" s="256" t="s">
        <v>565</v>
      </c>
      <c r="G166" s="256"/>
      <c r="H166" s="256"/>
      <c r="I166" s="256"/>
      <c r="J166" s="164" t="s">
        <v>284</v>
      </c>
      <c r="K166" s="165">
        <v>1</v>
      </c>
      <c r="L166" s="242">
        <v>0</v>
      </c>
      <c r="M166" s="242"/>
      <c r="N166" s="257">
        <f>ROUND(L166*K166,2)</f>
        <v>0</v>
      </c>
      <c r="O166" s="257"/>
      <c r="P166" s="257"/>
      <c r="Q166" s="257"/>
      <c r="R166" s="136"/>
      <c r="T166" s="166" t="s">
        <v>5</v>
      </c>
      <c r="U166" s="45" t="s">
        <v>42</v>
      </c>
      <c r="V166" s="37"/>
      <c r="W166" s="167">
        <f>V166*K166</f>
        <v>0</v>
      </c>
      <c r="X166" s="167">
        <v>0</v>
      </c>
      <c r="Y166" s="167">
        <f>X166*K166</f>
        <v>0</v>
      </c>
      <c r="Z166" s="167">
        <v>0</v>
      </c>
      <c r="AA166" s="168">
        <f>Z166*K166</f>
        <v>0</v>
      </c>
      <c r="AR166" s="19" t="s">
        <v>285</v>
      </c>
      <c r="AT166" s="19" t="s">
        <v>150</v>
      </c>
      <c r="AU166" s="19" t="s">
        <v>128</v>
      </c>
      <c r="AY166" s="19" t="s">
        <v>149</v>
      </c>
      <c r="BE166" s="107">
        <f>IF(U166="základná",N166,0)</f>
        <v>0</v>
      </c>
      <c r="BF166" s="107">
        <f>IF(U166="znížená",N166,0)</f>
        <v>0</v>
      </c>
      <c r="BG166" s="107">
        <f>IF(U166="zákl. prenesená",N166,0)</f>
        <v>0</v>
      </c>
      <c r="BH166" s="107">
        <f>IF(U166="zníž. prenesená",N166,0)</f>
        <v>0</v>
      </c>
      <c r="BI166" s="107">
        <f>IF(U166="nulová",N166,0)</f>
        <v>0</v>
      </c>
      <c r="BJ166" s="19" t="s">
        <v>128</v>
      </c>
      <c r="BK166" s="107">
        <f>ROUND(L166*K166,2)</f>
        <v>0</v>
      </c>
      <c r="BL166" s="19" t="s">
        <v>285</v>
      </c>
      <c r="BM166" s="19" t="s">
        <v>566</v>
      </c>
    </row>
    <row r="167" spans="2:63" s="1" customFormat="1" ht="49.5" customHeight="1">
      <c r="B167" s="36"/>
      <c r="C167" s="37"/>
      <c r="D167" s="153" t="s">
        <v>300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254">
        <f aca="true" t="shared" si="25" ref="N167:N172">BK167</f>
        <v>0</v>
      </c>
      <c r="O167" s="255"/>
      <c r="P167" s="255"/>
      <c r="Q167" s="255"/>
      <c r="R167" s="38"/>
      <c r="T167" s="173"/>
      <c r="U167" s="37"/>
      <c r="V167" s="37"/>
      <c r="W167" s="37"/>
      <c r="X167" s="37"/>
      <c r="Y167" s="37"/>
      <c r="Z167" s="37"/>
      <c r="AA167" s="75"/>
      <c r="AT167" s="19" t="s">
        <v>74</v>
      </c>
      <c r="AU167" s="19" t="s">
        <v>75</v>
      </c>
      <c r="AY167" s="19" t="s">
        <v>301</v>
      </c>
      <c r="BK167" s="107">
        <f>SUM(BK168:BK172)</f>
        <v>0</v>
      </c>
    </row>
    <row r="168" spans="2:63" s="1" customFormat="1" ht="21.75" customHeight="1">
      <c r="B168" s="36"/>
      <c r="C168" s="174" t="s">
        <v>5</v>
      </c>
      <c r="D168" s="174" t="s">
        <v>150</v>
      </c>
      <c r="E168" s="175" t="s">
        <v>5</v>
      </c>
      <c r="F168" s="241" t="s">
        <v>5</v>
      </c>
      <c r="G168" s="241"/>
      <c r="H168" s="241"/>
      <c r="I168" s="241"/>
      <c r="J168" s="176" t="s">
        <v>5</v>
      </c>
      <c r="K168" s="177"/>
      <c r="L168" s="242"/>
      <c r="M168" s="243"/>
      <c r="N168" s="243">
        <f t="shared" si="25"/>
        <v>0</v>
      </c>
      <c r="O168" s="243"/>
      <c r="P168" s="243"/>
      <c r="Q168" s="243"/>
      <c r="R168" s="38"/>
      <c r="T168" s="166" t="s">
        <v>5</v>
      </c>
      <c r="U168" s="178" t="s">
        <v>42</v>
      </c>
      <c r="V168" s="37"/>
      <c r="W168" s="37"/>
      <c r="X168" s="37"/>
      <c r="Y168" s="37"/>
      <c r="Z168" s="37"/>
      <c r="AA168" s="75"/>
      <c r="AT168" s="19" t="s">
        <v>301</v>
      </c>
      <c r="AU168" s="19" t="s">
        <v>83</v>
      </c>
      <c r="AY168" s="19" t="s">
        <v>301</v>
      </c>
      <c r="BE168" s="107">
        <f>IF(U168="základná",N168,0)</f>
        <v>0</v>
      </c>
      <c r="BF168" s="107">
        <f>IF(U168="znížená",N168,0)</f>
        <v>0</v>
      </c>
      <c r="BG168" s="107">
        <f>IF(U168="zákl. prenesená",N168,0)</f>
        <v>0</v>
      </c>
      <c r="BH168" s="107">
        <f>IF(U168="zníž. prenesená",N168,0)</f>
        <v>0</v>
      </c>
      <c r="BI168" s="107">
        <f>IF(U168="nulová",N168,0)</f>
        <v>0</v>
      </c>
      <c r="BJ168" s="19" t="s">
        <v>128</v>
      </c>
      <c r="BK168" s="107">
        <f>L168*K168</f>
        <v>0</v>
      </c>
    </row>
    <row r="169" spans="2:63" s="1" customFormat="1" ht="21.75" customHeight="1">
      <c r="B169" s="36"/>
      <c r="C169" s="174" t="s">
        <v>5</v>
      </c>
      <c r="D169" s="174" t="s">
        <v>150</v>
      </c>
      <c r="E169" s="175" t="s">
        <v>5</v>
      </c>
      <c r="F169" s="241" t="s">
        <v>5</v>
      </c>
      <c r="G169" s="241"/>
      <c r="H169" s="241"/>
      <c r="I169" s="241"/>
      <c r="J169" s="176" t="s">
        <v>5</v>
      </c>
      <c r="K169" s="177"/>
      <c r="L169" s="242"/>
      <c r="M169" s="243"/>
      <c r="N169" s="243">
        <f t="shared" si="25"/>
        <v>0</v>
      </c>
      <c r="O169" s="243"/>
      <c r="P169" s="243"/>
      <c r="Q169" s="243"/>
      <c r="R169" s="38"/>
      <c r="T169" s="166" t="s">
        <v>5</v>
      </c>
      <c r="U169" s="178" t="s">
        <v>42</v>
      </c>
      <c r="V169" s="37"/>
      <c r="W169" s="37"/>
      <c r="X169" s="37"/>
      <c r="Y169" s="37"/>
      <c r="Z169" s="37"/>
      <c r="AA169" s="75"/>
      <c r="AT169" s="19" t="s">
        <v>301</v>
      </c>
      <c r="AU169" s="19" t="s">
        <v>83</v>
      </c>
      <c r="AY169" s="19" t="s">
        <v>301</v>
      </c>
      <c r="BE169" s="107">
        <f>IF(U169="základná",N169,0)</f>
        <v>0</v>
      </c>
      <c r="BF169" s="107">
        <f>IF(U169="znížená",N169,0)</f>
        <v>0</v>
      </c>
      <c r="BG169" s="107">
        <f>IF(U169="zákl. prenesená",N169,0)</f>
        <v>0</v>
      </c>
      <c r="BH169" s="107">
        <f>IF(U169="zníž. prenesená",N169,0)</f>
        <v>0</v>
      </c>
      <c r="BI169" s="107">
        <f>IF(U169="nulová",N169,0)</f>
        <v>0</v>
      </c>
      <c r="BJ169" s="19" t="s">
        <v>128</v>
      </c>
      <c r="BK169" s="107">
        <f>L169*K169</f>
        <v>0</v>
      </c>
    </row>
    <row r="170" spans="2:63" s="1" customFormat="1" ht="21.75" customHeight="1">
      <c r="B170" s="36"/>
      <c r="C170" s="174" t="s">
        <v>5</v>
      </c>
      <c r="D170" s="174" t="s">
        <v>150</v>
      </c>
      <c r="E170" s="175" t="s">
        <v>5</v>
      </c>
      <c r="F170" s="241" t="s">
        <v>5</v>
      </c>
      <c r="G170" s="241"/>
      <c r="H170" s="241"/>
      <c r="I170" s="241"/>
      <c r="J170" s="176" t="s">
        <v>5</v>
      </c>
      <c r="K170" s="177"/>
      <c r="L170" s="242"/>
      <c r="M170" s="243"/>
      <c r="N170" s="243">
        <f t="shared" si="25"/>
        <v>0</v>
      </c>
      <c r="O170" s="243"/>
      <c r="P170" s="243"/>
      <c r="Q170" s="243"/>
      <c r="R170" s="38"/>
      <c r="T170" s="166" t="s">
        <v>5</v>
      </c>
      <c r="U170" s="178" t="s">
        <v>42</v>
      </c>
      <c r="V170" s="37"/>
      <c r="W170" s="37"/>
      <c r="X170" s="37"/>
      <c r="Y170" s="37"/>
      <c r="Z170" s="37"/>
      <c r="AA170" s="75"/>
      <c r="AT170" s="19" t="s">
        <v>301</v>
      </c>
      <c r="AU170" s="19" t="s">
        <v>83</v>
      </c>
      <c r="AY170" s="19" t="s">
        <v>301</v>
      </c>
      <c r="BE170" s="107">
        <f>IF(U170="základná",N170,0)</f>
        <v>0</v>
      </c>
      <c r="BF170" s="107">
        <f>IF(U170="znížená",N170,0)</f>
        <v>0</v>
      </c>
      <c r="BG170" s="107">
        <f>IF(U170="zákl. prenesená",N170,0)</f>
        <v>0</v>
      </c>
      <c r="BH170" s="107">
        <f>IF(U170="zníž. prenesená",N170,0)</f>
        <v>0</v>
      </c>
      <c r="BI170" s="107">
        <f>IF(U170="nulová",N170,0)</f>
        <v>0</v>
      </c>
      <c r="BJ170" s="19" t="s">
        <v>128</v>
      </c>
      <c r="BK170" s="107">
        <f>L170*K170</f>
        <v>0</v>
      </c>
    </row>
    <row r="171" spans="2:63" s="1" customFormat="1" ht="21.75" customHeight="1">
      <c r="B171" s="36"/>
      <c r="C171" s="174" t="s">
        <v>5</v>
      </c>
      <c r="D171" s="174" t="s">
        <v>150</v>
      </c>
      <c r="E171" s="175" t="s">
        <v>5</v>
      </c>
      <c r="F171" s="241" t="s">
        <v>5</v>
      </c>
      <c r="G171" s="241"/>
      <c r="H171" s="241"/>
      <c r="I171" s="241"/>
      <c r="J171" s="176" t="s">
        <v>5</v>
      </c>
      <c r="K171" s="177"/>
      <c r="L171" s="242"/>
      <c r="M171" s="243"/>
      <c r="N171" s="243">
        <f t="shared" si="25"/>
        <v>0</v>
      </c>
      <c r="O171" s="243"/>
      <c r="P171" s="243"/>
      <c r="Q171" s="243"/>
      <c r="R171" s="38"/>
      <c r="T171" s="166" t="s">
        <v>5</v>
      </c>
      <c r="U171" s="178" t="s">
        <v>42</v>
      </c>
      <c r="V171" s="37"/>
      <c r="W171" s="37"/>
      <c r="X171" s="37"/>
      <c r="Y171" s="37"/>
      <c r="Z171" s="37"/>
      <c r="AA171" s="75"/>
      <c r="AT171" s="19" t="s">
        <v>301</v>
      </c>
      <c r="AU171" s="19" t="s">
        <v>83</v>
      </c>
      <c r="AY171" s="19" t="s">
        <v>301</v>
      </c>
      <c r="BE171" s="107">
        <f>IF(U171="základná",N171,0)</f>
        <v>0</v>
      </c>
      <c r="BF171" s="107">
        <f>IF(U171="znížená",N171,0)</f>
        <v>0</v>
      </c>
      <c r="BG171" s="107">
        <f>IF(U171="zákl. prenesená",N171,0)</f>
        <v>0</v>
      </c>
      <c r="BH171" s="107">
        <f>IF(U171="zníž. prenesená",N171,0)</f>
        <v>0</v>
      </c>
      <c r="BI171" s="107">
        <f>IF(U171="nulová",N171,0)</f>
        <v>0</v>
      </c>
      <c r="BJ171" s="19" t="s">
        <v>128</v>
      </c>
      <c r="BK171" s="107">
        <f>L171*K171</f>
        <v>0</v>
      </c>
    </row>
    <row r="172" spans="2:63" s="1" customFormat="1" ht="21.75" customHeight="1">
      <c r="B172" s="36"/>
      <c r="C172" s="174" t="s">
        <v>5</v>
      </c>
      <c r="D172" s="174" t="s">
        <v>150</v>
      </c>
      <c r="E172" s="175" t="s">
        <v>5</v>
      </c>
      <c r="F172" s="241" t="s">
        <v>5</v>
      </c>
      <c r="G172" s="241"/>
      <c r="H172" s="241"/>
      <c r="I172" s="241"/>
      <c r="J172" s="176" t="s">
        <v>5</v>
      </c>
      <c r="K172" s="177"/>
      <c r="L172" s="242"/>
      <c r="M172" s="243"/>
      <c r="N172" s="243">
        <f t="shared" si="25"/>
        <v>0</v>
      </c>
      <c r="O172" s="243"/>
      <c r="P172" s="243"/>
      <c r="Q172" s="243"/>
      <c r="R172" s="38"/>
      <c r="T172" s="166" t="s">
        <v>5</v>
      </c>
      <c r="U172" s="178" t="s">
        <v>42</v>
      </c>
      <c r="V172" s="57"/>
      <c r="W172" s="57"/>
      <c r="X172" s="57"/>
      <c r="Y172" s="57"/>
      <c r="Z172" s="57"/>
      <c r="AA172" s="59"/>
      <c r="AT172" s="19" t="s">
        <v>301</v>
      </c>
      <c r="AU172" s="19" t="s">
        <v>83</v>
      </c>
      <c r="AY172" s="19" t="s">
        <v>301</v>
      </c>
      <c r="BE172" s="107">
        <f>IF(U172="základná",N172,0)</f>
        <v>0</v>
      </c>
      <c r="BF172" s="107">
        <f>IF(U172="znížená",N172,0)</f>
        <v>0</v>
      </c>
      <c r="BG172" s="107">
        <f>IF(U172="zákl. prenesená",N172,0)</f>
        <v>0</v>
      </c>
      <c r="BH172" s="107">
        <f>IF(U172="zníž. prenesená",N172,0)</f>
        <v>0</v>
      </c>
      <c r="BI172" s="107">
        <f>IF(U172="nulová",N172,0)</f>
        <v>0</v>
      </c>
      <c r="BJ172" s="19" t="s">
        <v>128</v>
      </c>
      <c r="BK172" s="107">
        <f>L172*K172</f>
        <v>0</v>
      </c>
    </row>
    <row r="173" spans="2:18" s="1" customFormat="1" ht="6.75" customHeight="1"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2"/>
    </row>
  </sheetData>
  <sheetProtection/>
  <mergeCells count="19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H1:K1"/>
    <mergeCell ref="S2:AC2"/>
    <mergeCell ref="F171:I171"/>
    <mergeCell ref="L171:M171"/>
    <mergeCell ref="N171:Q171"/>
    <mergeCell ref="F172:I172"/>
    <mergeCell ref="L172:M172"/>
    <mergeCell ref="N172:Q172"/>
    <mergeCell ref="N125:Q125"/>
    <mergeCell ref="N126:Q126"/>
    <mergeCell ref="N127:Q127"/>
    <mergeCell ref="N142:Q142"/>
    <mergeCell ref="N144:Q144"/>
    <mergeCell ref="N146:Q146"/>
    <mergeCell ref="N152:Q152"/>
    <mergeCell ref="N160:Q160"/>
    <mergeCell ref="N162:Q162"/>
    <mergeCell ref="N163:Q163"/>
    <mergeCell ref="N167:Q167"/>
    <mergeCell ref="F168:I168"/>
    <mergeCell ref="L168:M168"/>
    <mergeCell ref="N168:Q168"/>
    <mergeCell ref="F169:I169"/>
    <mergeCell ref="L169:M169"/>
  </mergeCells>
  <dataValidations count="2">
    <dataValidation type="list" allowBlank="1" showInputMessage="1" showErrorMessage="1" error="Povolené sú hodnoty K, M." sqref="D168:D173">
      <formula1>"K, M"</formula1>
    </dataValidation>
    <dataValidation type="list" allowBlank="1" showInputMessage="1" showErrorMessage="1" error="Povolené sú hodnoty základná, znížená, nulová." sqref="U168:U173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40" t="s">
        <v>104</v>
      </c>
      <c r="I1" s="240"/>
      <c r="J1" s="240"/>
      <c r="K1" s="240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27" t="s">
        <v>7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S2" s="196" t="s">
        <v>8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T2" s="19" t="s">
        <v>93</v>
      </c>
    </row>
    <row r="3" spans="2:46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75</v>
      </c>
    </row>
    <row r="4" spans="2:46" ht="36.75" customHeight="1">
      <c r="B4" s="23"/>
      <c r="C4" s="211" t="s">
        <v>108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4"/>
      <c r="T4" s="25" t="s">
        <v>12</v>
      </c>
      <c r="AT4" s="19" t="s">
        <v>6</v>
      </c>
    </row>
    <row r="5" spans="2:18" ht="6.7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4.75" customHeight="1">
      <c r="B6" s="23"/>
      <c r="C6" s="27"/>
      <c r="D6" s="31" t="s">
        <v>18</v>
      </c>
      <c r="E6" s="27"/>
      <c r="F6" s="263" t="str">
        <f>'Rekapitulácia stavby'!K6</f>
        <v>Plastika mieru komplexná revitalizácia plastiky-skulptulárneho umeleckého diela na ul. S. Chalúpku v Prievidzi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7"/>
      <c r="R6" s="24"/>
    </row>
    <row r="7" spans="2:18" s="1" customFormat="1" ht="32.25" customHeight="1">
      <c r="B7" s="36"/>
      <c r="C7" s="37"/>
      <c r="D7" s="30" t="s">
        <v>109</v>
      </c>
      <c r="E7" s="37"/>
      <c r="F7" s="233" t="s">
        <v>567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37"/>
      <c r="R7" s="38"/>
    </row>
    <row r="8" spans="2:18" s="1" customFormat="1" ht="14.25" customHeight="1">
      <c r="B8" s="36"/>
      <c r="C8" s="37"/>
      <c r="D8" s="31" t="s">
        <v>20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21</v>
      </c>
      <c r="N8" s="37"/>
      <c r="O8" s="29" t="s">
        <v>5</v>
      </c>
      <c r="P8" s="37"/>
      <c r="Q8" s="37"/>
      <c r="R8" s="38"/>
    </row>
    <row r="9" spans="2:18" s="1" customFormat="1" ht="14.25" customHeight="1">
      <c r="B9" s="36"/>
      <c r="C9" s="37"/>
      <c r="D9" s="31" t="s">
        <v>22</v>
      </c>
      <c r="E9" s="37"/>
      <c r="F9" s="29" t="s">
        <v>23</v>
      </c>
      <c r="G9" s="37"/>
      <c r="H9" s="37"/>
      <c r="I9" s="37"/>
      <c r="J9" s="37"/>
      <c r="K9" s="37"/>
      <c r="L9" s="37"/>
      <c r="M9" s="31" t="s">
        <v>24</v>
      </c>
      <c r="N9" s="37"/>
      <c r="O9" s="280" t="str">
        <f>'Rekapitulácia stavby'!AN8</f>
        <v>24. 7. 2017</v>
      </c>
      <c r="P9" s="265"/>
      <c r="Q9" s="37"/>
      <c r="R9" s="38"/>
    </row>
    <row r="10" spans="2:18" s="1" customFormat="1" ht="10.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25" customHeight="1">
      <c r="B11" s="36"/>
      <c r="C11" s="37"/>
      <c r="D11" s="31" t="s">
        <v>26</v>
      </c>
      <c r="E11" s="37"/>
      <c r="F11" s="37"/>
      <c r="G11" s="37"/>
      <c r="H11" s="37"/>
      <c r="I11" s="37"/>
      <c r="J11" s="37"/>
      <c r="K11" s="37"/>
      <c r="L11" s="37"/>
      <c r="M11" s="31" t="s">
        <v>27</v>
      </c>
      <c r="N11" s="37"/>
      <c r="O11" s="231" t="s">
        <v>5</v>
      </c>
      <c r="P11" s="231"/>
      <c r="Q11" s="37"/>
      <c r="R11" s="38"/>
    </row>
    <row r="12" spans="2:18" s="1" customFormat="1" ht="18" customHeight="1">
      <c r="B12" s="36"/>
      <c r="C12" s="37"/>
      <c r="D12" s="37"/>
      <c r="E12" s="29" t="s">
        <v>28</v>
      </c>
      <c r="F12" s="37"/>
      <c r="G12" s="37"/>
      <c r="H12" s="37"/>
      <c r="I12" s="37"/>
      <c r="J12" s="37"/>
      <c r="K12" s="37"/>
      <c r="L12" s="37"/>
      <c r="M12" s="31" t="s">
        <v>29</v>
      </c>
      <c r="N12" s="37"/>
      <c r="O12" s="231" t="s">
        <v>5</v>
      </c>
      <c r="P12" s="231"/>
      <c r="Q12" s="37"/>
      <c r="R12" s="38"/>
    </row>
    <row r="13" spans="2:18" s="1" customFormat="1" ht="6.7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25" customHeight="1">
      <c r="B14" s="36"/>
      <c r="C14" s="37"/>
      <c r="D14" s="31" t="s">
        <v>30</v>
      </c>
      <c r="E14" s="37"/>
      <c r="F14" s="37"/>
      <c r="G14" s="37"/>
      <c r="H14" s="37"/>
      <c r="I14" s="37"/>
      <c r="J14" s="37"/>
      <c r="K14" s="37"/>
      <c r="L14" s="37"/>
      <c r="M14" s="31" t="s">
        <v>27</v>
      </c>
      <c r="N14" s="37"/>
      <c r="O14" s="281" t="str">
        <f>IF('Rekapitulácia stavby'!AN13="","",'Rekapitulácia stavby'!AN13)</f>
        <v>Vyplň údaj</v>
      </c>
      <c r="P14" s="231"/>
      <c r="Q14" s="37"/>
      <c r="R14" s="38"/>
    </row>
    <row r="15" spans="2:18" s="1" customFormat="1" ht="18" customHeight="1">
      <c r="B15" s="36"/>
      <c r="C15" s="37"/>
      <c r="D15" s="37"/>
      <c r="E15" s="281" t="str">
        <f>IF('Rekapitulácia stavby'!E14="","",'Rekapitulácia stavby'!E14)</f>
        <v>Vyplň údaj</v>
      </c>
      <c r="F15" s="282"/>
      <c r="G15" s="282"/>
      <c r="H15" s="282"/>
      <c r="I15" s="282"/>
      <c r="J15" s="282"/>
      <c r="K15" s="282"/>
      <c r="L15" s="282"/>
      <c r="M15" s="31" t="s">
        <v>29</v>
      </c>
      <c r="N15" s="37"/>
      <c r="O15" s="281" t="str">
        <f>IF('Rekapitulácia stavby'!AN14="","",'Rekapitulácia stavby'!AN14)</f>
        <v>Vyplň údaj</v>
      </c>
      <c r="P15" s="231"/>
      <c r="Q15" s="37"/>
      <c r="R15" s="38"/>
    </row>
    <row r="16" spans="2:18" s="1" customFormat="1" ht="6.7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25" customHeight="1">
      <c r="B17" s="36"/>
      <c r="C17" s="37"/>
      <c r="D17" s="31" t="s">
        <v>32</v>
      </c>
      <c r="E17" s="37"/>
      <c r="F17" s="37"/>
      <c r="G17" s="37"/>
      <c r="H17" s="37"/>
      <c r="I17" s="37"/>
      <c r="J17" s="37"/>
      <c r="K17" s="37"/>
      <c r="L17" s="37"/>
      <c r="M17" s="31" t="s">
        <v>27</v>
      </c>
      <c r="N17" s="37"/>
      <c r="O17" s="231">
        <f>IF('Rekapitulácia stavby'!AN16="","",'Rekapitulácia stavby'!AN16)</f>
      </c>
      <c r="P17" s="231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IF('Rekapitulácia stavby'!E17="","",'Rekapitulácia stavby'!E17)</f>
        <v> </v>
      </c>
      <c r="F18" s="37"/>
      <c r="G18" s="37"/>
      <c r="H18" s="37"/>
      <c r="I18" s="37"/>
      <c r="J18" s="37"/>
      <c r="K18" s="37"/>
      <c r="L18" s="37"/>
      <c r="M18" s="31" t="s">
        <v>29</v>
      </c>
      <c r="N18" s="37"/>
      <c r="O18" s="231">
        <f>IF('Rekapitulácia stavby'!AN17="","",'Rekapitulácia stavby'!AN17)</f>
      </c>
      <c r="P18" s="231"/>
      <c r="Q18" s="37"/>
      <c r="R18" s="38"/>
    </row>
    <row r="19" spans="2:18" s="1" customFormat="1" ht="6.7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25" customHeight="1">
      <c r="B20" s="36"/>
      <c r="C20" s="37"/>
      <c r="D20" s="31" t="s">
        <v>34</v>
      </c>
      <c r="E20" s="37"/>
      <c r="F20" s="37"/>
      <c r="G20" s="37"/>
      <c r="H20" s="37"/>
      <c r="I20" s="37"/>
      <c r="J20" s="37"/>
      <c r="K20" s="37"/>
      <c r="L20" s="37"/>
      <c r="M20" s="31" t="s">
        <v>27</v>
      </c>
      <c r="N20" s="37"/>
      <c r="O20" s="231">
        <f>IF('Rekapitulácia stavby'!AN19="","",'Rekapitulácia stavby'!AN19)</f>
      </c>
      <c r="P20" s="231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IF('Rekapitulácia stavby'!E20="","",'Rekapitulácia stavby'!E20)</f>
        <v> </v>
      </c>
      <c r="F21" s="37"/>
      <c r="G21" s="37"/>
      <c r="H21" s="37"/>
      <c r="I21" s="37"/>
      <c r="J21" s="37"/>
      <c r="K21" s="37"/>
      <c r="L21" s="37"/>
      <c r="M21" s="31" t="s">
        <v>29</v>
      </c>
      <c r="N21" s="37"/>
      <c r="O21" s="231">
        <f>IF('Rekapitulácia stavby'!AN20="","",'Rekapitulácia stavby'!AN20)</f>
      </c>
      <c r="P21" s="231"/>
      <c r="Q21" s="37"/>
      <c r="R21" s="38"/>
    </row>
    <row r="22" spans="2:18" s="1" customFormat="1" ht="6.7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25" customHeight="1">
      <c r="B23" s="36"/>
      <c r="C23" s="37"/>
      <c r="D23" s="31" t="s">
        <v>35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36" t="s">
        <v>5</v>
      </c>
      <c r="F24" s="236"/>
      <c r="G24" s="236"/>
      <c r="H24" s="236"/>
      <c r="I24" s="236"/>
      <c r="J24" s="236"/>
      <c r="K24" s="236"/>
      <c r="L24" s="236"/>
      <c r="M24" s="37"/>
      <c r="N24" s="37"/>
      <c r="O24" s="37"/>
      <c r="P24" s="37"/>
      <c r="Q24" s="37"/>
      <c r="R24" s="38"/>
    </row>
    <row r="25" spans="2:18" s="1" customFormat="1" ht="6.7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7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25" customHeight="1">
      <c r="B27" s="36"/>
      <c r="C27" s="37"/>
      <c r="D27" s="117" t="s">
        <v>111</v>
      </c>
      <c r="E27" s="37"/>
      <c r="F27" s="37"/>
      <c r="G27" s="37"/>
      <c r="H27" s="37"/>
      <c r="I27" s="37"/>
      <c r="J27" s="37"/>
      <c r="K27" s="37"/>
      <c r="L27" s="37"/>
      <c r="M27" s="237">
        <f>N88</f>
        <v>0</v>
      </c>
      <c r="N27" s="237"/>
      <c r="O27" s="237"/>
      <c r="P27" s="237"/>
      <c r="Q27" s="37"/>
      <c r="R27" s="38"/>
    </row>
    <row r="28" spans="2:18" s="1" customFormat="1" ht="14.2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7">
        <f>N94</f>
        <v>0</v>
      </c>
      <c r="N28" s="237"/>
      <c r="O28" s="237"/>
      <c r="P28" s="237"/>
      <c r="Q28" s="37"/>
      <c r="R28" s="38"/>
    </row>
    <row r="29" spans="2:18" s="1" customFormat="1" ht="6.7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4.75" customHeight="1">
      <c r="B30" s="36"/>
      <c r="C30" s="37"/>
      <c r="D30" s="118" t="s">
        <v>38</v>
      </c>
      <c r="E30" s="37"/>
      <c r="F30" s="37"/>
      <c r="G30" s="37"/>
      <c r="H30" s="37"/>
      <c r="I30" s="37"/>
      <c r="J30" s="37"/>
      <c r="K30" s="37"/>
      <c r="L30" s="37"/>
      <c r="M30" s="279">
        <f>ROUND(M27+M28,2)</f>
        <v>0</v>
      </c>
      <c r="N30" s="262"/>
      <c r="O30" s="262"/>
      <c r="P30" s="262"/>
      <c r="Q30" s="37"/>
      <c r="R30" s="38"/>
    </row>
    <row r="31" spans="2:18" s="1" customFormat="1" ht="6.7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25" customHeight="1">
      <c r="B32" s="36"/>
      <c r="C32" s="37"/>
      <c r="D32" s="43" t="s">
        <v>39</v>
      </c>
      <c r="E32" s="43" t="s">
        <v>40</v>
      </c>
      <c r="F32" s="44">
        <v>0.2</v>
      </c>
      <c r="G32" s="119" t="s">
        <v>41</v>
      </c>
      <c r="H32" s="276">
        <f>ROUND((((SUM(BE94:BE101)+SUM(BE119:BE150))+SUM(BE152:BE156))),2)</f>
        <v>0</v>
      </c>
      <c r="I32" s="262"/>
      <c r="J32" s="262"/>
      <c r="K32" s="37"/>
      <c r="L32" s="37"/>
      <c r="M32" s="276">
        <f>ROUND(((ROUND((SUM(BE94:BE101)+SUM(BE119:BE150)),2)*F32)+SUM(BE152:BE156)*F32),2)</f>
        <v>0</v>
      </c>
      <c r="N32" s="262"/>
      <c r="O32" s="262"/>
      <c r="P32" s="262"/>
      <c r="Q32" s="37"/>
      <c r="R32" s="38"/>
    </row>
    <row r="33" spans="2:18" s="1" customFormat="1" ht="14.25" customHeight="1">
      <c r="B33" s="36"/>
      <c r="C33" s="37"/>
      <c r="D33" s="37"/>
      <c r="E33" s="43" t="s">
        <v>42</v>
      </c>
      <c r="F33" s="44">
        <v>0.2</v>
      </c>
      <c r="G33" s="119" t="s">
        <v>41</v>
      </c>
      <c r="H33" s="276">
        <f>ROUND((((SUM(BF94:BF101)+SUM(BF119:BF150))+SUM(BF152:BF156))),2)</f>
        <v>0</v>
      </c>
      <c r="I33" s="262"/>
      <c r="J33" s="262"/>
      <c r="K33" s="37"/>
      <c r="L33" s="37"/>
      <c r="M33" s="276">
        <f>ROUND(((ROUND((SUM(BF94:BF101)+SUM(BF119:BF150)),2)*F33)+SUM(BF152:BF156)*F33),2)</f>
        <v>0</v>
      </c>
      <c r="N33" s="262"/>
      <c r="O33" s="262"/>
      <c r="P33" s="262"/>
      <c r="Q33" s="37"/>
      <c r="R33" s="38"/>
    </row>
    <row r="34" spans="2:18" s="1" customFormat="1" ht="14.25" customHeight="1" hidden="1">
      <c r="B34" s="36"/>
      <c r="C34" s="37"/>
      <c r="D34" s="37"/>
      <c r="E34" s="43" t="s">
        <v>43</v>
      </c>
      <c r="F34" s="44">
        <v>0.2</v>
      </c>
      <c r="G34" s="119" t="s">
        <v>41</v>
      </c>
      <c r="H34" s="276">
        <f>ROUND((((SUM(BG94:BG101)+SUM(BG119:BG150))+SUM(BG152:BG156))),2)</f>
        <v>0</v>
      </c>
      <c r="I34" s="262"/>
      <c r="J34" s="262"/>
      <c r="K34" s="37"/>
      <c r="L34" s="37"/>
      <c r="M34" s="276">
        <v>0</v>
      </c>
      <c r="N34" s="262"/>
      <c r="O34" s="262"/>
      <c r="P34" s="262"/>
      <c r="Q34" s="37"/>
      <c r="R34" s="38"/>
    </row>
    <row r="35" spans="2:18" s="1" customFormat="1" ht="14.25" customHeight="1" hidden="1">
      <c r="B35" s="36"/>
      <c r="C35" s="37"/>
      <c r="D35" s="37"/>
      <c r="E35" s="43" t="s">
        <v>44</v>
      </c>
      <c r="F35" s="44">
        <v>0.2</v>
      </c>
      <c r="G35" s="119" t="s">
        <v>41</v>
      </c>
      <c r="H35" s="276">
        <f>ROUND((((SUM(BH94:BH101)+SUM(BH119:BH150))+SUM(BH152:BH156))),2)</f>
        <v>0</v>
      </c>
      <c r="I35" s="262"/>
      <c r="J35" s="262"/>
      <c r="K35" s="37"/>
      <c r="L35" s="37"/>
      <c r="M35" s="276">
        <v>0</v>
      </c>
      <c r="N35" s="262"/>
      <c r="O35" s="262"/>
      <c r="P35" s="262"/>
      <c r="Q35" s="37"/>
      <c r="R35" s="38"/>
    </row>
    <row r="36" spans="2:18" s="1" customFormat="1" ht="14.25" customHeight="1" hidden="1">
      <c r="B36" s="36"/>
      <c r="C36" s="37"/>
      <c r="D36" s="37"/>
      <c r="E36" s="43" t="s">
        <v>45</v>
      </c>
      <c r="F36" s="44">
        <v>0</v>
      </c>
      <c r="G36" s="119" t="s">
        <v>41</v>
      </c>
      <c r="H36" s="276">
        <f>ROUND((((SUM(BI94:BI101)+SUM(BI119:BI150))+SUM(BI152:BI156))),2)</f>
        <v>0</v>
      </c>
      <c r="I36" s="262"/>
      <c r="J36" s="262"/>
      <c r="K36" s="37"/>
      <c r="L36" s="37"/>
      <c r="M36" s="276">
        <v>0</v>
      </c>
      <c r="N36" s="262"/>
      <c r="O36" s="262"/>
      <c r="P36" s="262"/>
      <c r="Q36" s="37"/>
      <c r="R36" s="38"/>
    </row>
    <row r="37" spans="2:18" s="1" customFormat="1" ht="6.7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4.75" customHeight="1">
      <c r="B38" s="36"/>
      <c r="C38" s="115"/>
      <c r="D38" s="120" t="s">
        <v>46</v>
      </c>
      <c r="E38" s="76"/>
      <c r="F38" s="76"/>
      <c r="G38" s="121" t="s">
        <v>47</v>
      </c>
      <c r="H38" s="122" t="s">
        <v>48</v>
      </c>
      <c r="I38" s="76"/>
      <c r="J38" s="76"/>
      <c r="K38" s="76"/>
      <c r="L38" s="277">
        <f>SUM(M30:M36)</f>
        <v>0</v>
      </c>
      <c r="M38" s="277"/>
      <c r="N38" s="277"/>
      <c r="O38" s="277"/>
      <c r="P38" s="278"/>
      <c r="Q38" s="115"/>
      <c r="R38" s="38"/>
    </row>
    <row r="39" spans="2:18" s="1" customFormat="1" ht="14.2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2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49</v>
      </c>
      <c r="E50" s="52"/>
      <c r="F50" s="52"/>
      <c r="G50" s="52"/>
      <c r="H50" s="53"/>
      <c r="I50" s="37"/>
      <c r="J50" s="51" t="s">
        <v>50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51</v>
      </c>
      <c r="E59" s="57"/>
      <c r="F59" s="57"/>
      <c r="G59" s="58" t="s">
        <v>52</v>
      </c>
      <c r="H59" s="59"/>
      <c r="I59" s="37"/>
      <c r="J59" s="56" t="s">
        <v>51</v>
      </c>
      <c r="K59" s="57"/>
      <c r="L59" s="57"/>
      <c r="M59" s="57"/>
      <c r="N59" s="58" t="s">
        <v>52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53</v>
      </c>
      <c r="E61" s="52"/>
      <c r="F61" s="52"/>
      <c r="G61" s="52"/>
      <c r="H61" s="53"/>
      <c r="I61" s="37"/>
      <c r="J61" s="51" t="s">
        <v>54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51</v>
      </c>
      <c r="E70" s="57"/>
      <c r="F70" s="57"/>
      <c r="G70" s="58" t="s">
        <v>52</v>
      </c>
      <c r="H70" s="59"/>
      <c r="I70" s="37"/>
      <c r="J70" s="56" t="s">
        <v>51</v>
      </c>
      <c r="K70" s="57"/>
      <c r="L70" s="57"/>
      <c r="M70" s="57"/>
      <c r="N70" s="58" t="s">
        <v>52</v>
      </c>
      <c r="O70" s="57"/>
      <c r="P70" s="59"/>
      <c r="Q70" s="37"/>
      <c r="R70" s="38"/>
    </row>
    <row r="71" spans="2:18" s="1" customFormat="1" ht="14.2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7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75" customHeight="1">
      <c r="B76" s="36"/>
      <c r="C76" s="211" t="s">
        <v>112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8"/>
    </row>
    <row r="77" spans="2:18" s="1" customFormat="1" ht="6.7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18</v>
      </c>
      <c r="D78" s="37"/>
      <c r="E78" s="37"/>
      <c r="F78" s="263" t="str">
        <f>F6</f>
        <v>Plastika mieru komplexná revitalizácia plastiky-skulptulárneho umeleckého diela na ul. S. Chalúpku v Prievidzi</v>
      </c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37"/>
      <c r="R78" s="38"/>
    </row>
    <row r="79" spans="2:18" s="1" customFormat="1" ht="36.75" customHeight="1">
      <c r="B79" s="36"/>
      <c r="C79" s="70" t="s">
        <v>109</v>
      </c>
      <c r="D79" s="37"/>
      <c r="E79" s="37"/>
      <c r="F79" s="213" t="str">
        <f>F7</f>
        <v>04 - 2017-07-Sadové úpravy - varianta B</v>
      </c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37"/>
      <c r="R79" s="38"/>
    </row>
    <row r="80" spans="2:18" s="1" customFormat="1" ht="6.7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22</v>
      </c>
      <c r="D81" s="37"/>
      <c r="E81" s="37"/>
      <c r="F81" s="29" t="str">
        <f>F9</f>
        <v> </v>
      </c>
      <c r="G81" s="37"/>
      <c r="H81" s="37"/>
      <c r="I81" s="37"/>
      <c r="J81" s="37"/>
      <c r="K81" s="31" t="s">
        <v>24</v>
      </c>
      <c r="L81" s="37"/>
      <c r="M81" s="265" t="str">
        <f>IF(O9="","",O9)</f>
        <v>24. 7. 2017</v>
      </c>
      <c r="N81" s="265"/>
      <c r="O81" s="265"/>
      <c r="P81" s="265"/>
      <c r="Q81" s="37"/>
      <c r="R81" s="38"/>
    </row>
    <row r="82" spans="2:18" s="1" customFormat="1" ht="6.7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26</v>
      </c>
      <c r="D83" s="37"/>
      <c r="E83" s="37"/>
      <c r="F83" s="29" t="str">
        <f>E12</f>
        <v>Mesto Prievidza</v>
      </c>
      <c r="G83" s="37"/>
      <c r="H83" s="37"/>
      <c r="I83" s="37"/>
      <c r="J83" s="37"/>
      <c r="K83" s="31" t="s">
        <v>32</v>
      </c>
      <c r="L83" s="37"/>
      <c r="M83" s="231" t="str">
        <f>E18</f>
        <v> </v>
      </c>
      <c r="N83" s="231"/>
      <c r="O83" s="231"/>
      <c r="P83" s="231"/>
      <c r="Q83" s="231"/>
      <c r="R83" s="38"/>
    </row>
    <row r="84" spans="2:18" s="1" customFormat="1" ht="14.25" customHeight="1">
      <c r="B84" s="36"/>
      <c r="C84" s="31" t="s">
        <v>30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34</v>
      </c>
      <c r="L84" s="37"/>
      <c r="M84" s="231" t="str">
        <f>E21</f>
        <v> </v>
      </c>
      <c r="N84" s="231"/>
      <c r="O84" s="231"/>
      <c r="P84" s="231"/>
      <c r="Q84" s="231"/>
      <c r="R84" s="38"/>
    </row>
    <row r="85" spans="2:18" s="1" customFormat="1" ht="9.7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74" t="s">
        <v>113</v>
      </c>
      <c r="D86" s="275"/>
      <c r="E86" s="275"/>
      <c r="F86" s="275"/>
      <c r="G86" s="275"/>
      <c r="H86" s="115"/>
      <c r="I86" s="115"/>
      <c r="J86" s="115"/>
      <c r="K86" s="115"/>
      <c r="L86" s="115"/>
      <c r="M86" s="115"/>
      <c r="N86" s="274" t="s">
        <v>114</v>
      </c>
      <c r="O86" s="275"/>
      <c r="P86" s="275"/>
      <c r="Q86" s="275"/>
      <c r="R86" s="38"/>
    </row>
    <row r="87" spans="2:18" s="1" customFormat="1" ht="9.7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03">
        <f>N119</f>
        <v>0</v>
      </c>
      <c r="O88" s="272"/>
      <c r="P88" s="272"/>
      <c r="Q88" s="272"/>
      <c r="R88" s="38"/>
      <c r="AU88" s="19" t="s">
        <v>116</v>
      </c>
    </row>
    <row r="89" spans="2:18" s="6" customFormat="1" ht="24.75" customHeight="1">
      <c r="B89" s="124"/>
      <c r="C89" s="125"/>
      <c r="D89" s="126" t="s">
        <v>117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7">
        <f>N120</f>
        <v>0</v>
      </c>
      <c r="O89" s="270"/>
      <c r="P89" s="270"/>
      <c r="Q89" s="270"/>
      <c r="R89" s="127"/>
    </row>
    <row r="90" spans="2:18" s="7" customFormat="1" ht="19.5" customHeight="1">
      <c r="B90" s="128"/>
      <c r="C90" s="129"/>
      <c r="D90" s="103" t="s">
        <v>466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01">
        <f>N121</f>
        <v>0</v>
      </c>
      <c r="O90" s="271"/>
      <c r="P90" s="271"/>
      <c r="Q90" s="271"/>
      <c r="R90" s="130"/>
    </row>
    <row r="91" spans="2:18" s="7" customFormat="1" ht="19.5" customHeight="1">
      <c r="B91" s="128"/>
      <c r="C91" s="129"/>
      <c r="D91" s="103" t="s">
        <v>568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01">
        <f>N149</f>
        <v>0</v>
      </c>
      <c r="O91" s="271"/>
      <c r="P91" s="271"/>
      <c r="Q91" s="271"/>
      <c r="R91" s="130"/>
    </row>
    <row r="92" spans="2:18" s="6" customFormat="1" ht="21.75" customHeight="1">
      <c r="B92" s="124"/>
      <c r="C92" s="125"/>
      <c r="D92" s="126" t="s">
        <v>124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46">
        <f>N151</f>
        <v>0</v>
      </c>
      <c r="O92" s="270"/>
      <c r="P92" s="270"/>
      <c r="Q92" s="270"/>
      <c r="R92" s="127"/>
    </row>
    <row r="93" spans="2:18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spans="2:21" s="1" customFormat="1" ht="29.25" customHeight="1">
      <c r="B94" s="36"/>
      <c r="C94" s="123" t="s">
        <v>125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72">
        <f>ROUND(N95+N96+N97+N98+N99+N100,2)</f>
        <v>0</v>
      </c>
      <c r="O94" s="273"/>
      <c r="P94" s="273"/>
      <c r="Q94" s="273"/>
      <c r="R94" s="38"/>
      <c r="T94" s="131"/>
      <c r="U94" s="132" t="s">
        <v>39</v>
      </c>
    </row>
    <row r="95" spans="2:65" s="1" customFormat="1" ht="18" customHeight="1">
      <c r="B95" s="133"/>
      <c r="C95" s="134"/>
      <c r="D95" s="198" t="s">
        <v>126</v>
      </c>
      <c r="E95" s="269"/>
      <c r="F95" s="269"/>
      <c r="G95" s="269"/>
      <c r="H95" s="269"/>
      <c r="I95" s="134"/>
      <c r="J95" s="134"/>
      <c r="K95" s="134"/>
      <c r="L95" s="134"/>
      <c r="M95" s="134"/>
      <c r="N95" s="200">
        <f>ROUND(N88*T95,2)</f>
        <v>0</v>
      </c>
      <c r="O95" s="261"/>
      <c r="P95" s="261"/>
      <c r="Q95" s="261"/>
      <c r="R95" s="136"/>
      <c r="S95" s="134"/>
      <c r="T95" s="137"/>
      <c r="U95" s="138" t="s">
        <v>42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127</v>
      </c>
      <c r="AZ95" s="139"/>
      <c r="BA95" s="139"/>
      <c r="BB95" s="139"/>
      <c r="BC95" s="139"/>
      <c r="BD95" s="139"/>
      <c r="BE95" s="141">
        <f aca="true" t="shared" si="0" ref="BE95:BE100">IF(U95="základná",N95,0)</f>
        <v>0</v>
      </c>
      <c r="BF95" s="141">
        <f aca="true" t="shared" si="1" ref="BF95:BF100">IF(U95="znížená",N95,0)</f>
        <v>0</v>
      </c>
      <c r="BG95" s="141">
        <f aca="true" t="shared" si="2" ref="BG95:BG100">IF(U95="zákl. prenesená",N95,0)</f>
        <v>0</v>
      </c>
      <c r="BH95" s="141">
        <f aca="true" t="shared" si="3" ref="BH95:BH100">IF(U95="zníž. prenesená",N95,0)</f>
        <v>0</v>
      </c>
      <c r="BI95" s="141">
        <f aca="true" t="shared" si="4" ref="BI95:BI100">IF(U95="nulová",N95,0)</f>
        <v>0</v>
      </c>
      <c r="BJ95" s="140" t="s">
        <v>128</v>
      </c>
      <c r="BK95" s="139"/>
      <c r="BL95" s="139"/>
      <c r="BM95" s="139"/>
    </row>
    <row r="96" spans="2:65" s="1" customFormat="1" ht="18" customHeight="1">
      <c r="B96" s="133"/>
      <c r="C96" s="134"/>
      <c r="D96" s="198" t="s">
        <v>129</v>
      </c>
      <c r="E96" s="269"/>
      <c r="F96" s="269"/>
      <c r="G96" s="269"/>
      <c r="H96" s="269"/>
      <c r="I96" s="134"/>
      <c r="J96" s="134"/>
      <c r="K96" s="134"/>
      <c r="L96" s="134"/>
      <c r="M96" s="134"/>
      <c r="N96" s="200">
        <f>ROUND(N88*T96,2)</f>
        <v>0</v>
      </c>
      <c r="O96" s="261"/>
      <c r="P96" s="261"/>
      <c r="Q96" s="261"/>
      <c r="R96" s="136"/>
      <c r="S96" s="134"/>
      <c r="T96" s="137"/>
      <c r="U96" s="138" t="s">
        <v>42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127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128</v>
      </c>
      <c r="BK96" s="139"/>
      <c r="BL96" s="139"/>
      <c r="BM96" s="139"/>
    </row>
    <row r="97" spans="2:65" s="1" customFormat="1" ht="18" customHeight="1">
      <c r="B97" s="133"/>
      <c r="C97" s="134"/>
      <c r="D97" s="198" t="s">
        <v>130</v>
      </c>
      <c r="E97" s="269"/>
      <c r="F97" s="269"/>
      <c r="G97" s="269"/>
      <c r="H97" s="269"/>
      <c r="I97" s="134"/>
      <c r="J97" s="134"/>
      <c r="K97" s="134"/>
      <c r="L97" s="134"/>
      <c r="M97" s="134"/>
      <c r="N97" s="200">
        <f>ROUND(N88*T97,2)</f>
        <v>0</v>
      </c>
      <c r="O97" s="261"/>
      <c r="P97" s="261"/>
      <c r="Q97" s="261"/>
      <c r="R97" s="136"/>
      <c r="S97" s="134"/>
      <c r="T97" s="137"/>
      <c r="U97" s="138" t="s">
        <v>42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127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128</v>
      </c>
      <c r="BK97" s="139"/>
      <c r="BL97" s="139"/>
      <c r="BM97" s="139"/>
    </row>
    <row r="98" spans="2:65" s="1" customFormat="1" ht="18" customHeight="1">
      <c r="B98" s="133"/>
      <c r="C98" s="134"/>
      <c r="D98" s="198" t="s">
        <v>131</v>
      </c>
      <c r="E98" s="269"/>
      <c r="F98" s="269"/>
      <c r="G98" s="269"/>
      <c r="H98" s="269"/>
      <c r="I98" s="134"/>
      <c r="J98" s="134"/>
      <c r="K98" s="134"/>
      <c r="L98" s="134"/>
      <c r="M98" s="134"/>
      <c r="N98" s="200">
        <f>ROUND(N88*T98,2)</f>
        <v>0</v>
      </c>
      <c r="O98" s="261"/>
      <c r="P98" s="261"/>
      <c r="Q98" s="261"/>
      <c r="R98" s="136"/>
      <c r="S98" s="134"/>
      <c r="T98" s="137"/>
      <c r="U98" s="138" t="s">
        <v>42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127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128</v>
      </c>
      <c r="BK98" s="139"/>
      <c r="BL98" s="139"/>
      <c r="BM98" s="139"/>
    </row>
    <row r="99" spans="2:65" s="1" customFormat="1" ht="18" customHeight="1">
      <c r="B99" s="133"/>
      <c r="C99" s="134"/>
      <c r="D99" s="198" t="s">
        <v>132</v>
      </c>
      <c r="E99" s="269"/>
      <c r="F99" s="269"/>
      <c r="G99" s="269"/>
      <c r="H99" s="269"/>
      <c r="I99" s="134"/>
      <c r="J99" s="134"/>
      <c r="K99" s="134"/>
      <c r="L99" s="134"/>
      <c r="M99" s="134"/>
      <c r="N99" s="200">
        <f>ROUND(N88*T99,2)</f>
        <v>0</v>
      </c>
      <c r="O99" s="261"/>
      <c r="P99" s="261"/>
      <c r="Q99" s="261"/>
      <c r="R99" s="136"/>
      <c r="S99" s="134"/>
      <c r="T99" s="137"/>
      <c r="U99" s="138" t="s">
        <v>42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127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128</v>
      </c>
      <c r="BK99" s="139"/>
      <c r="BL99" s="139"/>
      <c r="BM99" s="139"/>
    </row>
    <row r="100" spans="2:65" s="1" customFormat="1" ht="18" customHeight="1">
      <c r="B100" s="133"/>
      <c r="C100" s="134"/>
      <c r="D100" s="135" t="s">
        <v>133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00">
        <f>ROUND(N88*T100,2)</f>
        <v>0</v>
      </c>
      <c r="O100" s="261"/>
      <c r="P100" s="261"/>
      <c r="Q100" s="261"/>
      <c r="R100" s="136"/>
      <c r="S100" s="134"/>
      <c r="T100" s="142"/>
      <c r="U100" s="143" t="s">
        <v>42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134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128</v>
      </c>
      <c r="BK100" s="139"/>
      <c r="BL100" s="139"/>
      <c r="BM100" s="139"/>
    </row>
    <row r="101" spans="2:18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18" s="1" customFormat="1" ht="29.25" customHeight="1">
      <c r="B102" s="36"/>
      <c r="C102" s="114" t="s">
        <v>102</v>
      </c>
      <c r="D102" s="115"/>
      <c r="E102" s="115"/>
      <c r="F102" s="115"/>
      <c r="G102" s="115"/>
      <c r="H102" s="115"/>
      <c r="I102" s="115"/>
      <c r="J102" s="115"/>
      <c r="K102" s="115"/>
      <c r="L102" s="195">
        <f>ROUND(SUM(N88+N94),2)</f>
        <v>0</v>
      </c>
      <c r="M102" s="195"/>
      <c r="N102" s="195"/>
      <c r="O102" s="195"/>
      <c r="P102" s="195"/>
      <c r="Q102" s="195"/>
      <c r="R102" s="38"/>
    </row>
    <row r="103" spans="2:18" s="1" customFormat="1" ht="6.7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18" s="1" customFormat="1" ht="6.7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75" customHeight="1">
      <c r="B108" s="36"/>
      <c r="C108" s="211" t="s">
        <v>135</v>
      </c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38"/>
    </row>
    <row r="109" spans="2:18" s="1" customFormat="1" ht="6.7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18</v>
      </c>
      <c r="D110" s="37"/>
      <c r="E110" s="37"/>
      <c r="F110" s="263" t="str">
        <f>F6</f>
        <v>Plastika mieru komplexná revitalizácia plastiky-skulptulárneho umeleckého diela na ul. S. Chalúpku v Prievidzi</v>
      </c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37"/>
      <c r="R110" s="38"/>
    </row>
    <row r="111" spans="2:18" s="1" customFormat="1" ht="36.75" customHeight="1">
      <c r="B111" s="36"/>
      <c r="C111" s="70" t="s">
        <v>109</v>
      </c>
      <c r="D111" s="37"/>
      <c r="E111" s="37"/>
      <c r="F111" s="213" t="str">
        <f>F7</f>
        <v>04 - 2017-07-Sadové úpravy - varianta B</v>
      </c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37"/>
      <c r="R111" s="38"/>
    </row>
    <row r="112" spans="2:18" s="1" customFormat="1" ht="6.7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22</v>
      </c>
      <c r="D113" s="37"/>
      <c r="E113" s="37"/>
      <c r="F113" s="29" t="str">
        <f>F9</f>
        <v> </v>
      </c>
      <c r="G113" s="37"/>
      <c r="H113" s="37"/>
      <c r="I113" s="37"/>
      <c r="J113" s="37"/>
      <c r="K113" s="31" t="s">
        <v>24</v>
      </c>
      <c r="L113" s="37"/>
      <c r="M113" s="265" t="str">
        <f>IF(O9="","",O9)</f>
        <v>24. 7. 2017</v>
      </c>
      <c r="N113" s="265"/>
      <c r="O113" s="265"/>
      <c r="P113" s="265"/>
      <c r="Q113" s="37"/>
      <c r="R113" s="38"/>
    </row>
    <row r="114" spans="2:18" s="1" customFormat="1" ht="6.7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26</v>
      </c>
      <c r="D115" s="37"/>
      <c r="E115" s="37"/>
      <c r="F115" s="29" t="str">
        <f>E12</f>
        <v>Mesto Prievidza</v>
      </c>
      <c r="G115" s="37"/>
      <c r="H115" s="37"/>
      <c r="I115" s="37"/>
      <c r="J115" s="37"/>
      <c r="K115" s="31" t="s">
        <v>32</v>
      </c>
      <c r="L115" s="37"/>
      <c r="M115" s="231" t="str">
        <f>E18</f>
        <v> </v>
      </c>
      <c r="N115" s="231"/>
      <c r="O115" s="231"/>
      <c r="P115" s="231"/>
      <c r="Q115" s="231"/>
      <c r="R115" s="38"/>
    </row>
    <row r="116" spans="2:18" s="1" customFormat="1" ht="14.25" customHeight="1">
      <c r="B116" s="36"/>
      <c r="C116" s="31" t="s">
        <v>30</v>
      </c>
      <c r="D116" s="37"/>
      <c r="E116" s="37"/>
      <c r="F116" s="29" t="str">
        <f>IF(E15="","",E15)</f>
        <v>Vyplň údaj</v>
      </c>
      <c r="G116" s="37"/>
      <c r="H116" s="37"/>
      <c r="I116" s="37"/>
      <c r="J116" s="37"/>
      <c r="K116" s="31" t="s">
        <v>34</v>
      </c>
      <c r="L116" s="37"/>
      <c r="M116" s="231" t="str">
        <f>E21</f>
        <v> </v>
      </c>
      <c r="N116" s="231"/>
      <c r="O116" s="231"/>
      <c r="P116" s="231"/>
      <c r="Q116" s="231"/>
      <c r="R116" s="38"/>
    </row>
    <row r="117" spans="2:18" s="1" customFormat="1" ht="9.7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44"/>
      <c r="C118" s="145" t="s">
        <v>136</v>
      </c>
      <c r="D118" s="146" t="s">
        <v>137</v>
      </c>
      <c r="E118" s="146" t="s">
        <v>57</v>
      </c>
      <c r="F118" s="266" t="s">
        <v>138</v>
      </c>
      <c r="G118" s="266"/>
      <c r="H118" s="266"/>
      <c r="I118" s="266"/>
      <c r="J118" s="146" t="s">
        <v>139</v>
      </c>
      <c r="K118" s="146" t="s">
        <v>140</v>
      </c>
      <c r="L118" s="267" t="s">
        <v>141</v>
      </c>
      <c r="M118" s="267"/>
      <c r="N118" s="266" t="s">
        <v>114</v>
      </c>
      <c r="O118" s="266"/>
      <c r="P118" s="266"/>
      <c r="Q118" s="268"/>
      <c r="R118" s="147"/>
      <c r="T118" s="77" t="s">
        <v>142</v>
      </c>
      <c r="U118" s="78" t="s">
        <v>39</v>
      </c>
      <c r="V118" s="78" t="s">
        <v>143</v>
      </c>
      <c r="W118" s="78" t="s">
        <v>144</v>
      </c>
      <c r="X118" s="78" t="s">
        <v>145</v>
      </c>
      <c r="Y118" s="78" t="s">
        <v>146</v>
      </c>
      <c r="Z118" s="78" t="s">
        <v>147</v>
      </c>
      <c r="AA118" s="79" t="s">
        <v>148</v>
      </c>
    </row>
    <row r="119" spans="2:63" s="1" customFormat="1" ht="29.25" customHeight="1">
      <c r="B119" s="36"/>
      <c r="C119" s="81" t="s">
        <v>111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44">
        <f>BK119</f>
        <v>0</v>
      </c>
      <c r="O119" s="245"/>
      <c r="P119" s="245"/>
      <c r="Q119" s="245"/>
      <c r="R119" s="38"/>
      <c r="T119" s="80"/>
      <c r="U119" s="52"/>
      <c r="V119" s="52"/>
      <c r="W119" s="148">
        <f>W120+W151</f>
        <v>0</v>
      </c>
      <c r="X119" s="52"/>
      <c r="Y119" s="148">
        <f>Y120+Y151</f>
        <v>3.236498</v>
      </c>
      <c r="Z119" s="52"/>
      <c r="AA119" s="149">
        <f>AA120+AA151</f>
        <v>0</v>
      </c>
      <c r="AT119" s="19" t="s">
        <v>74</v>
      </c>
      <c r="AU119" s="19" t="s">
        <v>116</v>
      </c>
      <c r="BK119" s="150">
        <f>BK120+BK151</f>
        <v>0</v>
      </c>
    </row>
    <row r="120" spans="2:63" s="9" customFormat="1" ht="36.75" customHeight="1">
      <c r="B120" s="151"/>
      <c r="C120" s="152"/>
      <c r="D120" s="153" t="s">
        <v>117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46">
        <f>BK120</f>
        <v>0</v>
      </c>
      <c r="O120" s="247"/>
      <c r="P120" s="247"/>
      <c r="Q120" s="247"/>
      <c r="R120" s="154"/>
      <c r="T120" s="155"/>
      <c r="U120" s="152"/>
      <c r="V120" s="152"/>
      <c r="W120" s="156">
        <f>W121+W149</f>
        <v>0</v>
      </c>
      <c r="X120" s="152"/>
      <c r="Y120" s="156">
        <f>Y121+Y149</f>
        <v>3.236498</v>
      </c>
      <c r="Z120" s="152"/>
      <c r="AA120" s="157">
        <f>AA121+AA149</f>
        <v>0</v>
      </c>
      <c r="AR120" s="158" t="s">
        <v>83</v>
      </c>
      <c r="AT120" s="159" t="s">
        <v>74</v>
      </c>
      <c r="AU120" s="159" t="s">
        <v>75</v>
      </c>
      <c r="AY120" s="158" t="s">
        <v>149</v>
      </c>
      <c r="BK120" s="160">
        <f>BK121+BK149</f>
        <v>0</v>
      </c>
    </row>
    <row r="121" spans="2:63" s="9" customFormat="1" ht="19.5" customHeight="1">
      <c r="B121" s="151"/>
      <c r="C121" s="152"/>
      <c r="D121" s="161" t="s">
        <v>466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48">
        <f>BK121</f>
        <v>0</v>
      </c>
      <c r="O121" s="249"/>
      <c r="P121" s="249"/>
      <c r="Q121" s="249"/>
      <c r="R121" s="154"/>
      <c r="T121" s="155"/>
      <c r="U121" s="152"/>
      <c r="V121" s="152"/>
      <c r="W121" s="156">
        <f>SUM(W122:W148)</f>
        <v>0</v>
      </c>
      <c r="X121" s="152"/>
      <c r="Y121" s="156">
        <f>SUM(Y122:Y148)</f>
        <v>3.236498</v>
      </c>
      <c r="Z121" s="152"/>
      <c r="AA121" s="157">
        <f>SUM(AA122:AA148)</f>
        <v>0</v>
      </c>
      <c r="AR121" s="158" t="s">
        <v>83</v>
      </c>
      <c r="AT121" s="159" t="s">
        <v>74</v>
      </c>
      <c r="AU121" s="159" t="s">
        <v>83</v>
      </c>
      <c r="AY121" s="158" t="s">
        <v>149</v>
      </c>
      <c r="BK121" s="160">
        <f>SUM(BK122:BK148)</f>
        <v>0</v>
      </c>
    </row>
    <row r="122" spans="2:65" s="1" customFormat="1" ht="44.25" customHeight="1">
      <c r="B122" s="133"/>
      <c r="C122" s="162" t="s">
        <v>83</v>
      </c>
      <c r="D122" s="162" t="s">
        <v>150</v>
      </c>
      <c r="E122" s="163" t="s">
        <v>569</v>
      </c>
      <c r="F122" s="256" t="s">
        <v>570</v>
      </c>
      <c r="G122" s="256"/>
      <c r="H122" s="256"/>
      <c r="I122" s="256"/>
      <c r="J122" s="164" t="s">
        <v>165</v>
      </c>
      <c r="K122" s="165">
        <v>453</v>
      </c>
      <c r="L122" s="242">
        <v>0</v>
      </c>
      <c r="M122" s="242"/>
      <c r="N122" s="257">
        <f aca="true" t="shared" si="5" ref="N122:N145">ROUND(L122*K122,2)</f>
        <v>0</v>
      </c>
      <c r="O122" s="257"/>
      <c r="P122" s="257"/>
      <c r="Q122" s="257"/>
      <c r="R122" s="136"/>
      <c r="T122" s="166" t="s">
        <v>5</v>
      </c>
      <c r="U122" s="45" t="s">
        <v>42</v>
      </c>
      <c r="V122" s="37"/>
      <c r="W122" s="167">
        <f aca="true" t="shared" si="6" ref="W122:W145">V122*K122</f>
        <v>0</v>
      </c>
      <c r="X122" s="167">
        <v>0</v>
      </c>
      <c r="Y122" s="167">
        <f aca="true" t="shared" si="7" ref="Y122:Y145">X122*K122</f>
        <v>0</v>
      </c>
      <c r="Z122" s="167">
        <v>0</v>
      </c>
      <c r="AA122" s="168">
        <f aca="true" t="shared" si="8" ref="AA122:AA145">Z122*K122</f>
        <v>0</v>
      </c>
      <c r="AR122" s="19" t="s">
        <v>154</v>
      </c>
      <c r="AT122" s="19" t="s">
        <v>150</v>
      </c>
      <c r="AU122" s="19" t="s">
        <v>128</v>
      </c>
      <c r="AY122" s="19" t="s">
        <v>149</v>
      </c>
      <c r="BE122" s="107">
        <f aca="true" t="shared" si="9" ref="BE122:BE145">IF(U122="základná",N122,0)</f>
        <v>0</v>
      </c>
      <c r="BF122" s="107">
        <f aca="true" t="shared" si="10" ref="BF122:BF145">IF(U122="znížená",N122,0)</f>
        <v>0</v>
      </c>
      <c r="BG122" s="107">
        <f aca="true" t="shared" si="11" ref="BG122:BG145">IF(U122="zákl. prenesená",N122,0)</f>
        <v>0</v>
      </c>
      <c r="BH122" s="107">
        <f aca="true" t="shared" si="12" ref="BH122:BH145">IF(U122="zníž. prenesená",N122,0)</f>
        <v>0</v>
      </c>
      <c r="BI122" s="107">
        <f aca="true" t="shared" si="13" ref="BI122:BI145">IF(U122="nulová",N122,0)</f>
        <v>0</v>
      </c>
      <c r="BJ122" s="19" t="s">
        <v>128</v>
      </c>
      <c r="BK122" s="107">
        <f aca="true" t="shared" si="14" ref="BK122:BK145">ROUND(L122*K122,2)</f>
        <v>0</v>
      </c>
      <c r="BL122" s="19" t="s">
        <v>154</v>
      </c>
      <c r="BM122" s="19" t="s">
        <v>571</v>
      </c>
    </row>
    <row r="123" spans="2:65" s="1" customFormat="1" ht="44.25" customHeight="1">
      <c r="B123" s="133"/>
      <c r="C123" s="162" t="s">
        <v>128</v>
      </c>
      <c r="D123" s="162" t="s">
        <v>150</v>
      </c>
      <c r="E123" s="163" t="s">
        <v>572</v>
      </c>
      <c r="F123" s="256" t="s">
        <v>573</v>
      </c>
      <c r="G123" s="256"/>
      <c r="H123" s="256"/>
      <c r="I123" s="256"/>
      <c r="J123" s="164" t="s">
        <v>165</v>
      </c>
      <c r="K123" s="165">
        <v>453</v>
      </c>
      <c r="L123" s="242">
        <v>0</v>
      </c>
      <c r="M123" s="242"/>
      <c r="N123" s="257">
        <f t="shared" si="5"/>
        <v>0</v>
      </c>
      <c r="O123" s="257"/>
      <c r="P123" s="257"/>
      <c r="Q123" s="257"/>
      <c r="R123" s="136"/>
      <c r="T123" s="166" t="s">
        <v>5</v>
      </c>
      <c r="U123" s="45" t="s">
        <v>42</v>
      </c>
      <c r="V123" s="37"/>
      <c r="W123" s="167">
        <f t="shared" si="6"/>
        <v>0</v>
      </c>
      <c r="X123" s="167">
        <v>0</v>
      </c>
      <c r="Y123" s="167">
        <f t="shared" si="7"/>
        <v>0</v>
      </c>
      <c r="Z123" s="167">
        <v>0</v>
      </c>
      <c r="AA123" s="168">
        <f t="shared" si="8"/>
        <v>0</v>
      </c>
      <c r="AR123" s="19" t="s">
        <v>154</v>
      </c>
      <c r="AT123" s="19" t="s">
        <v>150</v>
      </c>
      <c r="AU123" s="19" t="s">
        <v>128</v>
      </c>
      <c r="AY123" s="19" t="s">
        <v>149</v>
      </c>
      <c r="BE123" s="107">
        <f t="shared" si="9"/>
        <v>0</v>
      </c>
      <c r="BF123" s="107">
        <f t="shared" si="10"/>
        <v>0</v>
      </c>
      <c r="BG123" s="107">
        <f t="shared" si="11"/>
        <v>0</v>
      </c>
      <c r="BH123" s="107">
        <f t="shared" si="12"/>
        <v>0</v>
      </c>
      <c r="BI123" s="107">
        <f t="shared" si="13"/>
        <v>0</v>
      </c>
      <c r="BJ123" s="19" t="s">
        <v>128</v>
      </c>
      <c r="BK123" s="107">
        <f t="shared" si="14"/>
        <v>0</v>
      </c>
      <c r="BL123" s="19" t="s">
        <v>154</v>
      </c>
      <c r="BM123" s="19" t="s">
        <v>574</v>
      </c>
    </row>
    <row r="124" spans="2:65" s="1" customFormat="1" ht="22.5" customHeight="1">
      <c r="B124" s="133"/>
      <c r="C124" s="162" t="s">
        <v>159</v>
      </c>
      <c r="D124" s="162" t="s">
        <v>150</v>
      </c>
      <c r="E124" s="163" t="s">
        <v>471</v>
      </c>
      <c r="F124" s="256" t="s">
        <v>472</v>
      </c>
      <c r="G124" s="256"/>
      <c r="H124" s="256"/>
      <c r="I124" s="256"/>
      <c r="J124" s="164" t="s">
        <v>207</v>
      </c>
      <c r="K124" s="165">
        <v>2</v>
      </c>
      <c r="L124" s="242">
        <v>0</v>
      </c>
      <c r="M124" s="242"/>
      <c r="N124" s="257">
        <f t="shared" si="5"/>
        <v>0</v>
      </c>
      <c r="O124" s="257"/>
      <c r="P124" s="257"/>
      <c r="Q124" s="257"/>
      <c r="R124" s="136"/>
      <c r="T124" s="166" t="s">
        <v>5</v>
      </c>
      <c r="U124" s="45" t="s">
        <v>42</v>
      </c>
      <c r="V124" s="37"/>
      <c r="W124" s="167">
        <f t="shared" si="6"/>
        <v>0</v>
      </c>
      <c r="X124" s="167">
        <v>0</v>
      </c>
      <c r="Y124" s="167">
        <f t="shared" si="7"/>
        <v>0</v>
      </c>
      <c r="Z124" s="167">
        <v>0</v>
      </c>
      <c r="AA124" s="168">
        <f t="shared" si="8"/>
        <v>0</v>
      </c>
      <c r="AR124" s="19" t="s">
        <v>154</v>
      </c>
      <c r="AT124" s="19" t="s">
        <v>150</v>
      </c>
      <c r="AU124" s="19" t="s">
        <v>128</v>
      </c>
      <c r="AY124" s="19" t="s">
        <v>149</v>
      </c>
      <c r="BE124" s="107">
        <f t="shared" si="9"/>
        <v>0</v>
      </c>
      <c r="BF124" s="107">
        <f t="shared" si="10"/>
        <v>0</v>
      </c>
      <c r="BG124" s="107">
        <f t="shared" si="11"/>
        <v>0</v>
      </c>
      <c r="BH124" s="107">
        <f t="shared" si="12"/>
        <v>0</v>
      </c>
      <c r="BI124" s="107">
        <f t="shared" si="13"/>
        <v>0</v>
      </c>
      <c r="BJ124" s="19" t="s">
        <v>128</v>
      </c>
      <c r="BK124" s="107">
        <f t="shared" si="14"/>
        <v>0</v>
      </c>
      <c r="BL124" s="19" t="s">
        <v>154</v>
      </c>
      <c r="BM124" s="19" t="s">
        <v>575</v>
      </c>
    </row>
    <row r="125" spans="2:65" s="1" customFormat="1" ht="31.5" customHeight="1">
      <c r="B125" s="133"/>
      <c r="C125" s="162" t="s">
        <v>154</v>
      </c>
      <c r="D125" s="162" t="s">
        <v>150</v>
      </c>
      <c r="E125" s="163" t="s">
        <v>576</v>
      </c>
      <c r="F125" s="256" t="s">
        <v>577</v>
      </c>
      <c r="G125" s="256"/>
      <c r="H125" s="256"/>
      <c r="I125" s="256"/>
      <c r="J125" s="164" t="s">
        <v>207</v>
      </c>
      <c r="K125" s="165">
        <v>2</v>
      </c>
      <c r="L125" s="242">
        <v>0</v>
      </c>
      <c r="M125" s="242"/>
      <c r="N125" s="257">
        <f t="shared" si="5"/>
        <v>0</v>
      </c>
      <c r="O125" s="257"/>
      <c r="P125" s="257"/>
      <c r="Q125" s="257"/>
      <c r="R125" s="136"/>
      <c r="T125" s="166" t="s">
        <v>5</v>
      </c>
      <c r="U125" s="45" t="s">
        <v>42</v>
      </c>
      <c r="V125" s="37"/>
      <c r="W125" s="167">
        <f t="shared" si="6"/>
        <v>0</v>
      </c>
      <c r="X125" s="167">
        <v>0</v>
      </c>
      <c r="Y125" s="167">
        <f t="shared" si="7"/>
        <v>0</v>
      </c>
      <c r="Z125" s="167">
        <v>0</v>
      </c>
      <c r="AA125" s="168">
        <f t="shared" si="8"/>
        <v>0</v>
      </c>
      <c r="AR125" s="19" t="s">
        <v>154</v>
      </c>
      <c r="AT125" s="19" t="s">
        <v>150</v>
      </c>
      <c r="AU125" s="19" t="s">
        <v>128</v>
      </c>
      <c r="AY125" s="19" t="s">
        <v>149</v>
      </c>
      <c r="BE125" s="107">
        <f t="shared" si="9"/>
        <v>0</v>
      </c>
      <c r="BF125" s="107">
        <f t="shared" si="10"/>
        <v>0</v>
      </c>
      <c r="BG125" s="107">
        <f t="shared" si="11"/>
        <v>0</v>
      </c>
      <c r="BH125" s="107">
        <f t="shared" si="12"/>
        <v>0</v>
      </c>
      <c r="BI125" s="107">
        <f t="shared" si="13"/>
        <v>0</v>
      </c>
      <c r="BJ125" s="19" t="s">
        <v>128</v>
      </c>
      <c r="BK125" s="107">
        <f t="shared" si="14"/>
        <v>0</v>
      </c>
      <c r="BL125" s="19" t="s">
        <v>154</v>
      </c>
      <c r="BM125" s="19" t="s">
        <v>578</v>
      </c>
    </row>
    <row r="126" spans="2:65" s="1" customFormat="1" ht="31.5" customHeight="1">
      <c r="B126" s="133"/>
      <c r="C126" s="162" t="s">
        <v>167</v>
      </c>
      <c r="D126" s="162" t="s">
        <v>150</v>
      </c>
      <c r="E126" s="163" t="s">
        <v>579</v>
      </c>
      <c r="F126" s="256" t="s">
        <v>580</v>
      </c>
      <c r="G126" s="256"/>
      <c r="H126" s="256"/>
      <c r="I126" s="256"/>
      <c r="J126" s="164" t="s">
        <v>207</v>
      </c>
      <c r="K126" s="165">
        <v>1</v>
      </c>
      <c r="L126" s="242">
        <v>0</v>
      </c>
      <c r="M126" s="242"/>
      <c r="N126" s="257">
        <f t="shared" si="5"/>
        <v>0</v>
      </c>
      <c r="O126" s="257"/>
      <c r="P126" s="257"/>
      <c r="Q126" s="257"/>
      <c r="R126" s="136"/>
      <c r="T126" s="166" t="s">
        <v>5</v>
      </c>
      <c r="U126" s="45" t="s">
        <v>42</v>
      </c>
      <c r="V126" s="37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9" t="s">
        <v>154</v>
      </c>
      <c r="AT126" s="19" t="s">
        <v>150</v>
      </c>
      <c r="AU126" s="19" t="s">
        <v>128</v>
      </c>
      <c r="AY126" s="19" t="s">
        <v>149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19" t="s">
        <v>128</v>
      </c>
      <c r="BK126" s="107">
        <f t="shared" si="14"/>
        <v>0</v>
      </c>
      <c r="BL126" s="19" t="s">
        <v>154</v>
      </c>
      <c r="BM126" s="19" t="s">
        <v>581</v>
      </c>
    </row>
    <row r="127" spans="2:65" s="1" customFormat="1" ht="31.5" customHeight="1">
      <c r="B127" s="133"/>
      <c r="C127" s="162" t="s">
        <v>171</v>
      </c>
      <c r="D127" s="162" t="s">
        <v>150</v>
      </c>
      <c r="E127" s="163" t="s">
        <v>582</v>
      </c>
      <c r="F127" s="256" t="s">
        <v>583</v>
      </c>
      <c r="G127" s="256"/>
      <c r="H127" s="256"/>
      <c r="I127" s="256"/>
      <c r="J127" s="164" t="s">
        <v>207</v>
      </c>
      <c r="K127" s="165">
        <v>2</v>
      </c>
      <c r="L127" s="242">
        <v>0</v>
      </c>
      <c r="M127" s="242"/>
      <c r="N127" s="257">
        <f t="shared" si="5"/>
        <v>0</v>
      </c>
      <c r="O127" s="257"/>
      <c r="P127" s="257"/>
      <c r="Q127" s="257"/>
      <c r="R127" s="136"/>
      <c r="T127" s="166" t="s">
        <v>5</v>
      </c>
      <c r="U127" s="45" t="s">
        <v>42</v>
      </c>
      <c r="V127" s="37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9" t="s">
        <v>154</v>
      </c>
      <c r="AT127" s="19" t="s">
        <v>150</v>
      </c>
      <c r="AU127" s="19" t="s">
        <v>128</v>
      </c>
      <c r="AY127" s="19" t="s">
        <v>149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128</v>
      </c>
      <c r="BK127" s="107">
        <f t="shared" si="14"/>
        <v>0</v>
      </c>
      <c r="BL127" s="19" t="s">
        <v>154</v>
      </c>
      <c r="BM127" s="19" t="s">
        <v>584</v>
      </c>
    </row>
    <row r="128" spans="2:65" s="1" customFormat="1" ht="31.5" customHeight="1">
      <c r="B128" s="133"/>
      <c r="C128" s="162" t="s">
        <v>175</v>
      </c>
      <c r="D128" s="162" t="s">
        <v>150</v>
      </c>
      <c r="E128" s="163" t="s">
        <v>585</v>
      </c>
      <c r="F128" s="256" t="s">
        <v>586</v>
      </c>
      <c r="G128" s="256"/>
      <c r="H128" s="256"/>
      <c r="I128" s="256"/>
      <c r="J128" s="164" t="s">
        <v>207</v>
      </c>
      <c r="K128" s="165">
        <v>1</v>
      </c>
      <c r="L128" s="242">
        <v>0</v>
      </c>
      <c r="M128" s="242"/>
      <c r="N128" s="257">
        <f t="shared" si="5"/>
        <v>0</v>
      </c>
      <c r="O128" s="257"/>
      <c r="P128" s="257"/>
      <c r="Q128" s="257"/>
      <c r="R128" s="136"/>
      <c r="T128" s="166" t="s">
        <v>5</v>
      </c>
      <c r="U128" s="45" t="s">
        <v>42</v>
      </c>
      <c r="V128" s="37"/>
      <c r="W128" s="167">
        <f t="shared" si="6"/>
        <v>0</v>
      </c>
      <c r="X128" s="167">
        <v>0</v>
      </c>
      <c r="Y128" s="167">
        <f t="shared" si="7"/>
        <v>0</v>
      </c>
      <c r="Z128" s="167">
        <v>0</v>
      </c>
      <c r="AA128" s="168">
        <f t="shared" si="8"/>
        <v>0</v>
      </c>
      <c r="AR128" s="19" t="s">
        <v>154</v>
      </c>
      <c r="AT128" s="19" t="s">
        <v>150</v>
      </c>
      <c r="AU128" s="19" t="s">
        <v>128</v>
      </c>
      <c r="AY128" s="19" t="s">
        <v>149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128</v>
      </c>
      <c r="BK128" s="107">
        <f t="shared" si="14"/>
        <v>0</v>
      </c>
      <c r="BL128" s="19" t="s">
        <v>154</v>
      </c>
      <c r="BM128" s="19" t="s">
        <v>587</v>
      </c>
    </row>
    <row r="129" spans="2:65" s="1" customFormat="1" ht="31.5" customHeight="1">
      <c r="B129" s="133"/>
      <c r="C129" s="162" t="s">
        <v>179</v>
      </c>
      <c r="D129" s="162" t="s">
        <v>150</v>
      </c>
      <c r="E129" s="163" t="s">
        <v>588</v>
      </c>
      <c r="F129" s="256" t="s">
        <v>589</v>
      </c>
      <c r="G129" s="256"/>
      <c r="H129" s="256"/>
      <c r="I129" s="256"/>
      <c r="J129" s="164" t="s">
        <v>165</v>
      </c>
      <c r="K129" s="165">
        <v>453</v>
      </c>
      <c r="L129" s="242">
        <v>0</v>
      </c>
      <c r="M129" s="242"/>
      <c r="N129" s="257">
        <f t="shared" si="5"/>
        <v>0</v>
      </c>
      <c r="O129" s="257"/>
      <c r="P129" s="257"/>
      <c r="Q129" s="257"/>
      <c r="R129" s="136"/>
      <c r="T129" s="166" t="s">
        <v>5</v>
      </c>
      <c r="U129" s="45" t="s">
        <v>42</v>
      </c>
      <c r="V129" s="37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9" t="s">
        <v>154</v>
      </c>
      <c r="AT129" s="19" t="s">
        <v>150</v>
      </c>
      <c r="AU129" s="19" t="s">
        <v>128</v>
      </c>
      <c r="AY129" s="19" t="s">
        <v>149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19" t="s">
        <v>128</v>
      </c>
      <c r="BK129" s="107">
        <f t="shared" si="14"/>
        <v>0</v>
      </c>
      <c r="BL129" s="19" t="s">
        <v>154</v>
      </c>
      <c r="BM129" s="19" t="s">
        <v>590</v>
      </c>
    </row>
    <row r="130" spans="2:65" s="1" customFormat="1" ht="22.5" customHeight="1">
      <c r="B130" s="133"/>
      <c r="C130" s="169" t="s">
        <v>183</v>
      </c>
      <c r="D130" s="169" t="s">
        <v>204</v>
      </c>
      <c r="E130" s="170" t="s">
        <v>591</v>
      </c>
      <c r="F130" s="258" t="s">
        <v>592</v>
      </c>
      <c r="G130" s="258"/>
      <c r="H130" s="258"/>
      <c r="I130" s="258"/>
      <c r="J130" s="171" t="s">
        <v>360</v>
      </c>
      <c r="K130" s="172">
        <v>13.998</v>
      </c>
      <c r="L130" s="259">
        <v>0</v>
      </c>
      <c r="M130" s="259"/>
      <c r="N130" s="260">
        <f t="shared" si="5"/>
        <v>0</v>
      </c>
      <c r="O130" s="257"/>
      <c r="P130" s="257"/>
      <c r="Q130" s="257"/>
      <c r="R130" s="136"/>
      <c r="T130" s="166" t="s">
        <v>5</v>
      </c>
      <c r="U130" s="45" t="s">
        <v>42</v>
      </c>
      <c r="V130" s="37"/>
      <c r="W130" s="167">
        <f t="shared" si="6"/>
        <v>0</v>
      </c>
      <c r="X130" s="167">
        <v>0.001</v>
      </c>
      <c r="Y130" s="167">
        <f t="shared" si="7"/>
        <v>0.013998</v>
      </c>
      <c r="Z130" s="167">
        <v>0</v>
      </c>
      <c r="AA130" s="168">
        <f t="shared" si="8"/>
        <v>0</v>
      </c>
      <c r="AR130" s="19" t="s">
        <v>179</v>
      </c>
      <c r="AT130" s="19" t="s">
        <v>204</v>
      </c>
      <c r="AU130" s="19" t="s">
        <v>128</v>
      </c>
      <c r="AY130" s="19" t="s">
        <v>149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19" t="s">
        <v>128</v>
      </c>
      <c r="BK130" s="107">
        <f t="shared" si="14"/>
        <v>0</v>
      </c>
      <c r="BL130" s="19" t="s">
        <v>154</v>
      </c>
      <c r="BM130" s="19" t="s">
        <v>593</v>
      </c>
    </row>
    <row r="131" spans="2:65" s="1" customFormat="1" ht="22.5" customHeight="1">
      <c r="B131" s="133"/>
      <c r="C131" s="162" t="s">
        <v>188</v>
      </c>
      <c r="D131" s="162" t="s">
        <v>150</v>
      </c>
      <c r="E131" s="163" t="s">
        <v>594</v>
      </c>
      <c r="F131" s="256" t="s">
        <v>595</v>
      </c>
      <c r="G131" s="256"/>
      <c r="H131" s="256"/>
      <c r="I131" s="256"/>
      <c r="J131" s="164" t="s">
        <v>165</v>
      </c>
      <c r="K131" s="165">
        <v>20</v>
      </c>
      <c r="L131" s="242">
        <v>0</v>
      </c>
      <c r="M131" s="242"/>
      <c r="N131" s="257">
        <f t="shared" si="5"/>
        <v>0</v>
      </c>
      <c r="O131" s="257"/>
      <c r="P131" s="257"/>
      <c r="Q131" s="257"/>
      <c r="R131" s="136"/>
      <c r="T131" s="166" t="s">
        <v>5</v>
      </c>
      <c r="U131" s="45" t="s">
        <v>42</v>
      </c>
      <c r="V131" s="37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9" t="s">
        <v>154</v>
      </c>
      <c r="AT131" s="19" t="s">
        <v>150</v>
      </c>
      <c r="AU131" s="19" t="s">
        <v>128</v>
      </c>
      <c r="AY131" s="19" t="s">
        <v>149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19" t="s">
        <v>128</v>
      </c>
      <c r="BK131" s="107">
        <f t="shared" si="14"/>
        <v>0</v>
      </c>
      <c r="BL131" s="19" t="s">
        <v>154</v>
      </c>
      <c r="BM131" s="19" t="s">
        <v>596</v>
      </c>
    </row>
    <row r="132" spans="2:65" s="1" customFormat="1" ht="31.5" customHeight="1">
      <c r="B132" s="133"/>
      <c r="C132" s="162" t="s">
        <v>193</v>
      </c>
      <c r="D132" s="162" t="s">
        <v>150</v>
      </c>
      <c r="E132" s="163" t="s">
        <v>597</v>
      </c>
      <c r="F132" s="256" t="s">
        <v>598</v>
      </c>
      <c r="G132" s="256"/>
      <c r="H132" s="256"/>
      <c r="I132" s="256"/>
      <c r="J132" s="164" t="s">
        <v>165</v>
      </c>
      <c r="K132" s="165">
        <v>453</v>
      </c>
      <c r="L132" s="242">
        <v>0</v>
      </c>
      <c r="M132" s="242"/>
      <c r="N132" s="257">
        <f t="shared" si="5"/>
        <v>0</v>
      </c>
      <c r="O132" s="257"/>
      <c r="P132" s="257"/>
      <c r="Q132" s="257"/>
      <c r="R132" s="136"/>
      <c r="T132" s="166" t="s">
        <v>5</v>
      </c>
      <c r="U132" s="45" t="s">
        <v>42</v>
      </c>
      <c r="V132" s="37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9" t="s">
        <v>154</v>
      </c>
      <c r="AT132" s="19" t="s">
        <v>150</v>
      </c>
      <c r="AU132" s="19" t="s">
        <v>128</v>
      </c>
      <c r="AY132" s="19" t="s">
        <v>149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19" t="s">
        <v>128</v>
      </c>
      <c r="BK132" s="107">
        <f t="shared" si="14"/>
        <v>0</v>
      </c>
      <c r="BL132" s="19" t="s">
        <v>154</v>
      </c>
      <c r="BM132" s="19" t="s">
        <v>599</v>
      </c>
    </row>
    <row r="133" spans="2:65" s="1" customFormat="1" ht="22.5" customHeight="1">
      <c r="B133" s="133"/>
      <c r="C133" s="169" t="s">
        <v>199</v>
      </c>
      <c r="D133" s="169" t="s">
        <v>204</v>
      </c>
      <c r="E133" s="170" t="s">
        <v>600</v>
      </c>
      <c r="F133" s="258" t="s">
        <v>601</v>
      </c>
      <c r="G133" s="258"/>
      <c r="H133" s="258"/>
      <c r="I133" s="258"/>
      <c r="J133" s="171" t="s">
        <v>165</v>
      </c>
      <c r="K133" s="172">
        <v>460</v>
      </c>
      <c r="L133" s="259">
        <v>0</v>
      </c>
      <c r="M133" s="259"/>
      <c r="N133" s="260">
        <f t="shared" si="5"/>
        <v>0</v>
      </c>
      <c r="O133" s="257"/>
      <c r="P133" s="257"/>
      <c r="Q133" s="257"/>
      <c r="R133" s="136"/>
      <c r="T133" s="166" t="s">
        <v>5</v>
      </c>
      <c r="U133" s="45" t="s">
        <v>42</v>
      </c>
      <c r="V133" s="37"/>
      <c r="W133" s="167">
        <f t="shared" si="6"/>
        <v>0</v>
      </c>
      <c r="X133" s="167">
        <v>0.0035</v>
      </c>
      <c r="Y133" s="167">
        <f t="shared" si="7"/>
        <v>1.61</v>
      </c>
      <c r="Z133" s="167">
        <v>0</v>
      </c>
      <c r="AA133" s="168">
        <f t="shared" si="8"/>
        <v>0</v>
      </c>
      <c r="AR133" s="19" t="s">
        <v>179</v>
      </c>
      <c r="AT133" s="19" t="s">
        <v>204</v>
      </c>
      <c r="AU133" s="19" t="s">
        <v>128</v>
      </c>
      <c r="AY133" s="19" t="s">
        <v>149</v>
      </c>
      <c r="BE133" s="107">
        <f t="shared" si="9"/>
        <v>0</v>
      </c>
      <c r="BF133" s="107">
        <f t="shared" si="10"/>
        <v>0</v>
      </c>
      <c r="BG133" s="107">
        <f t="shared" si="11"/>
        <v>0</v>
      </c>
      <c r="BH133" s="107">
        <f t="shared" si="12"/>
        <v>0</v>
      </c>
      <c r="BI133" s="107">
        <f t="shared" si="13"/>
        <v>0</v>
      </c>
      <c r="BJ133" s="19" t="s">
        <v>128</v>
      </c>
      <c r="BK133" s="107">
        <f t="shared" si="14"/>
        <v>0</v>
      </c>
      <c r="BL133" s="19" t="s">
        <v>154</v>
      </c>
      <c r="BM133" s="19" t="s">
        <v>602</v>
      </c>
    </row>
    <row r="134" spans="2:65" s="1" customFormat="1" ht="31.5" customHeight="1">
      <c r="B134" s="133"/>
      <c r="C134" s="162" t="s">
        <v>203</v>
      </c>
      <c r="D134" s="162" t="s">
        <v>150</v>
      </c>
      <c r="E134" s="163" t="s">
        <v>603</v>
      </c>
      <c r="F134" s="256" t="s">
        <v>604</v>
      </c>
      <c r="G134" s="256"/>
      <c r="H134" s="256"/>
      <c r="I134" s="256"/>
      <c r="J134" s="164" t="s">
        <v>165</v>
      </c>
      <c r="K134" s="165">
        <v>453</v>
      </c>
      <c r="L134" s="242">
        <v>0</v>
      </c>
      <c r="M134" s="242"/>
      <c r="N134" s="257">
        <f t="shared" si="5"/>
        <v>0</v>
      </c>
      <c r="O134" s="257"/>
      <c r="P134" s="257"/>
      <c r="Q134" s="257"/>
      <c r="R134" s="136"/>
      <c r="T134" s="166" t="s">
        <v>5</v>
      </c>
      <c r="U134" s="45" t="s">
        <v>42</v>
      </c>
      <c r="V134" s="37"/>
      <c r="W134" s="167">
        <f t="shared" si="6"/>
        <v>0</v>
      </c>
      <c r="X134" s="167">
        <v>0</v>
      </c>
      <c r="Y134" s="167">
        <f t="shared" si="7"/>
        <v>0</v>
      </c>
      <c r="Z134" s="167">
        <v>0</v>
      </c>
      <c r="AA134" s="168">
        <f t="shared" si="8"/>
        <v>0</v>
      </c>
      <c r="AR134" s="19" t="s">
        <v>154</v>
      </c>
      <c r="AT134" s="19" t="s">
        <v>150</v>
      </c>
      <c r="AU134" s="19" t="s">
        <v>128</v>
      </c>
      <c r="AY134" s="19" t="s">
        <v>149</v>
      </c>
      <c r="BE134" s="107">
        <f t="shared" si="9"/>
        <v>0</v>
      </c>
      <c r="BF134" s="107">
        <f t="shared" si="10"/>
        <v>0</v>
      </c>
      <c r="BG134" s="107">
        <f t="shared" si="11"/>
        <v>0</v>
      </c>
      <c r="BH134" s="107">
        <f t="shared" si="12"/>
        <v>0</v>
      </c>
      <c r="BI134" s="107">
        <f t="shared" si="13"/>
        <v>0</v>
      </c>
      <c r="BJ134" s="19" t="s">
        <v>128</v>
      </c>
      <c r="BK134" s="107">
        <f t="shared" si="14"/>
        <v>0</v>
      </c>
      <c r="BL134" s="19" t="s">
        <v>154</v>
      </c>
      <c r="BM134" s="19" t="s">
        <v>605</v>
      </c>
    </row>
    <row r="135" spans="2:65" s="1" customFormat="1" ht="31.5" customHeight="1">
      <c r="B135" s="133"/>
      <c r="C135" s="162" t="s">
        <v>210</v>
      </c>
      <c r="D135" s="162" t="s">
        <v>150</v>
      </c>
      <c r="E135" s="163" t="s">
        <v>606</v>
      </c>
      <c r="F135" s="256" t="s">
        <v>607</v>
      </c>
      <c r="G135" s="256"/>
      <c r="H135" s="256"/>
      <c r="I135" s="256"/>
      <c r="J135" s="164" t="s">
        <v>165</v>
      </c>
      <c r="K135" s="165">
        <v>453</v>
      </c>
      <c r="L135" s="242">
        <v>0</v>
      </c>
      <c r="M135" s="242"/>
      <c r="N135" s="257">
        <f t="shared" si="5"/>
        <v>0</v>
      </c>
      <c r="O135" s="257"/>
      <c r="P135" s="257"/>
      <c r="Q135" s="257"/>
      <c r="R135" s="136"/>
      <c r="T135" s="166" t="s">
        <v>5</v>
      </c>
      <c r="U135" s="45" t="s">
        <v>42</v>
      </c>
      <c r="V135" s="37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9" t="s">
        <v>154</v>
      </c>
      <c r="AT135" s="19" t="s">
        <v>150</v>
      </c>
      <c r="AU135" s="19" t="s">
        <v>128</v>
      </c>
      <c r="AY135" s="19" t="s">
        <v>149</v>
      </c>
      <c r="BE135" s="107">
        <f t="shared" si="9"/>
        <v>0</v>
      </c>
      <c r="BF135" s="107">
        <f t="shared" si="10"/>
        <v>0</v>
      </c>
      <c r="BG135" s="107">
        <f t="shared" si="11"/>
        <v>0</v>
      </c>
      <c r="BH135" s="107">
        <f t="shared" si="12"/>
        <v>0</v>
      </c>
      <c r="BI135" s="107">
        <f t="shared" si="13"/>
        <v>0</v>
      </c>
      <c r="BJ135" s="19" t="s">
        <v>128</v>
      </c>
      <c r="BK135" s="107">
        <f t="shared" si="14"/>
        <v>0</v>
      </c>
      <c r="BL135" s="19" t="s">
        <v>154</v>
      </c>
      <c r="BM135" s="19" t="s">
        <v>608</v>
      </c>
    </row>
    <row r="136" spans="2:65" s="1" customFormat="1" ht="31.5" customHeight="1">
      <c r="B136" s="133"/>
      <c r="C136" s="162" t="s">
        <v>215</v>
      </c>
      <c r="D136" s="162" t="s">
        <v>150</v>
      </c>
      <c r="E136" s="163" t="s">
        <v>609</v>
      </c>
      <c r="F136" s="256" t="s">
        <v>610</v>
      </c>
      <c r="G136" s="256"/>
      <c r="H136" s="256"/>
      <c r="I136" s="256"/>
      <c r="J136" s="164" t="s">
        <v>165</v>
      </c>
      <c r="K136" s="165">
        <v>906</v>
      </c>
      <c r="L136" s="242">
        <v>0</v>
      </c>
      <c r="M136" s="242"/>
      <c r="N136" s="257">
        <f t="shared" si="5"/>
        <v>0</v>
      </c>
      <c r="O136" s="257"/>
      <c r="P136" s="257"/>
      <c r="Q136" s="257"/>
      <c r="R136" s="136"/>
      <c r="T136" s="166" t="s">
        <v>5</v>
      </c>
      <c r="U136" s="45" t="s">
        <v>42</v>
      </c>
      <c r="V136" s="37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9" t="s">
        <v>154</v>
      </c>
      <c r="AT136" s="19" t="s">
        <v>150</v>
      </c>
      <c r="AU136" s="19" t="s">
        <v>128</v>
      </c>
      <c r="AY136" s="19" t="s">
        <v>149</v>
      </c>
      <c r="BE136" s="107">
        <f t="shared" si="9"/>
        <v>0</v>
      </c>
      <c r="BF136" s="107">
        <f t="shared" si="10"/>
        <v>0</v>
      </c>
      <c r="BG136" s="107">
        <f t="shared" si="11"/>
        <v>0</v>
      </c>
      <c r="BH136" s="107">
        <f t="shared" si="12"/>
        <v>0</v>
      </c>
      <c r="BI136" s="107">
        <f t="shared" si="13"/>
        <v>0</v>
      </c>
      <c r="BJ136" s="19" t="s">
        <v>128</v>
      </c>
      <c r="BK136" s="107">
        <f t="shared" si="14"/>
        <v>0</v>
      </c>
      <c r="BL136" s="19" t="s">
        <v>154</v>
      </c>
      <c r="BM136" s="19" t="s">
        <v>611</v>
      </c>
    </row>
    <row r="137" spans="2:65" s="1" customFormat="1" ht="31.5" customHeight="1">
      <c r="B137" s="133"/>
      <c r="C137" s="162" t="s">
        <v>197</v>
      </c>
      <c r="D137" s="162" t="s">
        <v>150</v>
      </c>
      <c r="E137" s="163" t="s">
        <v>612</v>
      </c>
      <c r="F137" s="256" t="s">
        <v>613</v>
      </c>
      <c r="G137" s="256"/>
      <c r="H137" s="256"/>
      <c r="I137" s="256"/>
      <c r="J137" s="164" t="s">
        <v>165</v>
      </c>
      <c r="K137" s="165">
        <v>1350</v>
      </c>
      <c r="L137" s="242">
        <v>0</v>
      </c>
      <c r="M137" s="242"/>
      <c r="N137" s="257">
        <f t="shared" si="5"/>
        <v>0</v>
      </c>
      <c r="O137" s="257"/>
      <c r="P137" s="257"/>
      <c r="Q137" s="257"/>
      <c r="R137" s="136"/>
      <c r="T137" s="166" t="s">
        <v>5</v>
      </c>
      <c r="U137" s="45" t="s">
        <v>42</v>
      </c>
      <c r="V137" s="37"/>
      <c r="W137" s="167">
        <f t="shared" si="6"/>
        <v>0</v>
      </c>
      <c r="X137" s="167">
        <v>0</v>
      </c>
      <c r="Y137" s="167">
        <f t="shared" si="7"/>
        <v>0</v>
      </c>
      <c r="Z137" s="167">
        <v>0</v>
      </c>
      <c r="AA137" s="168">
        <f t="shared" si="8"/>
        <v>0</v>
      </c>
      <c r="AR137" s="19" t="s">
        <v>154</v>
      </c>
      <c r="AT137" s="19" t="s">
        <v>150</v>
      </c>
      <c r="AU137" s="19" t="s">
        <v>128</v>
      </c>
      <c r="AY137" s="19" t="s">
        <v>149</v>
      </c>
      <c r="BE137" s="107">
        <f t="shared" si="9"/>
        <v>0</v>
      </c>
      <c r="BF137" s="107">
        <f t="shared" si="10"/>
        <v>0</v>
      </c>
      <c r="BG137" s="107">
        <f t="shared" si="11"/>
        <v>0</v>
      </c>
      <c r="BH137" s="107">
        <f t="shared" si="12"/>
        <v>0</v>
      </c>
      <c r="BI137" s="107">
        <f t="shared" si="13"/>
        <v>0</v>
      </c>
      <c r="BJ137" s="19" t="s">
        <v>128</v>
      </c>
      <c r="BK137" s="107">
        <f t="shared" si="14"/>
        <v>0</v>
      </c>
      <c r="BL137" s="19" t="s">
        <v>154</v>
      </c>
      <c r="BM137" s="19" t="s">
        <v>614</v>
      </c>
    </row>
    <row r="138" spans="2:65" s="1" customFormat="1" ht="31.5" customHeight="1">
      <c r="B138" s="133"/>
      <c r="C138" s="162" t="s">
        <v>222</v>
      </c>
      <c r="D138" s="162" t="s">
        <v>150</v>
      </c>
      <c r="E138" s="163" t="s">
        <v>615</v>
      </c>
      <c r="F138" s="256" t="s">
        <v>616</v>
      </c>
      <c r="G138" s="256"/>
      <c r="H138" s="256"/>
      <c r="I138" s="256"/>
      <c r="J138" s="164" t="s">
        <v>165</v>
      </c>
      <c r="K138" s="165">
        <v>906</v>
      </c>
      <c r="L138" s="242">
        <v>0</v>
      </c>
      <c r="M138" s="242"/>
      <c r="N138" s="257">
        <f t="shared" si="5"/>
        <v>0</v>
      </c>
      <c r="O138" s="257"/>
      <c r="P138" s="257"/>
      <c r="Q138" s="257"/>
      <c r="R138" s="136"/>
      <c r="T138" s="166" t="s">
        <v>5</v>
      </c>
      <c r="U138" s="45" t="s">
        <v>42</v>
      </c>
      <c r="V138" s="37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9" t="s">
        <v>154</v>
      </c>
      <c r="AT138" s="19" t="s">
        <v>150</v>
      </c>
      <c r="AU138" s="19" t="s">
        <v>128</v>
      </c>
      <c r="AY138" s="19" t="s">
        <v>149</v>
      </c>
      <c r="BE138" s="107">
        <f t="shared" si="9"/>
        <v>0</v>
      </c>
      <c r="BF138" s="107">
        <f t="shared" si="10"/>
        <v>0</v>
      </c>
      <c r="BG138" s="107">
        <f t="shared" si="11"/>
        <v>0</v>
      </c>
      <c r="BH138" s="107">
        <f t="shared" si="12"/>
        <v>0</v>
      </c>
      <c r="BI138" s="107">
        <f t="shared" si="13"/>
        <v>0</v>
      </c>
      <c r="BJ138" s="19" t="s">
        <v>128</v>
      </c>
      <c r="BK138" s="107">
        <f t="shared" si="14"/>
        <v>0</v>
      </c>
      <c r="BL138" s="19" t="s">
        <v>154</v>
      </c>
      <c r="BM138" s="19" t="s">
        <v>617</v>
      </c>
    </row>
    <row r="139" spans="2:65" s="1" customFormat="1" ht="31.5" customHeight="1">
      <c r="B139" s="133"/>
      <c r="C139" s="169" t="s">
        <v>226</v>
      </c>
      <c r="D139" s="169" t="s">
        <v>204</v>
      </c>
      <c r="E139" s="170" t="s">
        <v>618</v>
      </c>
      <c r="F139" s="258" t="s">
        <v>619</v>
      </c>
      <c r="G139" s="258"/>
      <c r="H139" s="258"/>
      <c r="I139" s="258"/>
      <c r="J139" s="171" t="s">
        <v>207</v>
      </c>
      <c r="K139" s="172">
        <v>1</v>
      </c>
      <c r="L139" s="259">
        <v>0</v>
      </c>
      <c r="M139" s="259"/>
      <c r="N139" s="260">
        <f t="shared" si="5"/>
        <v>0</v>
      </c>
      <c r="O139" s="257"/>
      <c r="P139" s="257"/>
      <c r="Q139" s="257"/>
      <c r="R139" s="136"/>
      <c r="T139" s="166" t="s">
        <v>5</v>
      </c>
      <c r="U139" s="45" t="s">
        <v>42</v>
      </c>
      <c r="V139" s="37"/>
      <c r="W139" s="167">
        <f t="shared" si="6"/>
        <v>0</v>
      </c>
      <c r="X139" s="167">
        <v>0.0005</v>
      </c>
      <c r="Y139" s="167">
        <f t="shared" si="7"/>
        <v>0.0005</v>
      </c>
      <c r="Z139" s="167">
        <v>0</v>
      </c>
      <c r="AA139" s="168">
        <f t="shared" si="8"/>
        <v>0</v>
      </c>
      <c r="AR139" s="19" t="s">
        <v>179</v>
      </c>
      <c r="AT139" s="19" t="s">
        <v>204</v>
      </c>
      <c r="AU139" s="19" t="s">
        <v>128</v>
      </c>
      <c r="AY139" s="19" t="s">
        <v>149</v>
      </c>
      <c r="BE139" s="107">
        <f t="shared" si="9"/>
        <v>0</v>
      </c>
      <c r="BF139" s="107">
        <f t="shared" si="10"/>
        <v>0</v>
      </c>
      <c r="BG139" s="107">
        <f t="shared" si="11"/>
        <v>0</v>
      </c>
      <c r="BH139" s="107">
        <f t="shared" si="12"/>
        <v>0</v>
      </c>
      <c r="BI139" s="107">
        <f t="shared" si="13"/>
        <v>0</v>
      </c>
      <c r="BJ139" s="19" t="s">
        <v>128</v>
      </c>
      <c r="BK139" s="107">
        <f t="shared" si="14"/>
        <v>0</v>
      </c>
      <c r="BL139" s="19" t="s">
        <v>154</v>
      </c>
      <c r="BM139" s="19" t="s">
        <v>620</v>
      </c>
    </row>
    <row r="140" spans="2:65" s="1" customFormat="1" ht="31.5" customHeight="1">
      <c r="B140" s="133"/>
      <c r="C140" s="162" t="s">
        <v>230</v>
      </c>
      <c r="D140" s="162" t="s">
        <v>150</v>
      </c>
      <c r="E140" s="163" t="s">
        <v>621</v>
      </c>
      <c r="F140" s="256" t="s">
        <v>622</v>
      </c>
      <c r="G140" s="256"/>
      <c r="H140" s="256"/>
      <c r="I140" s="256"/>
      <c r="J140" s="164" t="s">
        <v>191</v>
      </c>
      <c r="K140" s="165">
        <v>1.5</v>
      </c>
      <c r="L140" s="242">
        <v>0</v>
      </c>
      <c r="M140" s="242"/>
      <c r="N140" s="257">
        <f t="shared" si="5"/>
        <v>0</v>
      </c>
      <c r="O140" s="257"/>
      <c r="P140" s="257"/>
      <c r="Q140" s="257"/>
      <c r="R140" s="136"/>
      <c r="T140" s="166" t="s">
        <v>5</v>
      </c>
      <c r="U140" s="45" t="s">
        <v>42</v>
      </c>
      <c r="V140" s="37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9" t="s">
        <v>154</v>
      </c>
      <c r="AT140" s="19" t="s">
        <v>150</v>
      </c>
      <c r="AU140" s="19" t="s">
        <v>128</v>
      </c>
      <c r="AY140" s="19" t="s">
        <v>149</v>
      </c>
      <c r="BE140" s="107">
        <f t="shared" si="9"/>
        <v>0</v>
      </c>
      <c r="BF140" s="107">
        <f t="shared" si="10"/>
        <v>0</v>
      </c>
      <c r="BG140" s="107">
        <f t="shared" si="11"/>
        <v>0</v>
      </c>
      <c r="BH140" s="107">
        <f t="shared" si="12"/>
        <v>0</v>
      </c>
      <c r="BI140" s="107">
        <f t="shared" si="13"/>
        <v>0</v>
      </c>
      <c r="BJ140" s="19" t="s">
        <v>128</v>
      </c>
      <c r="BK140" s="107">
        <f t="shared" si="14"/>
        <v>0</v>
      </c>
      <c r="BL140" s="19" t="s">
        <v>154</v>
      </c>
      <c r="BM140" s="19" t="s">
        <v>623</v>
      </c>
    </row>
    <row r="141" spans="2:65" s="1" customFormat="1" ht="22.5" customHeight="1">
      <c r="B141" s="133"/>
      <c r="C141" s="169" t="s">
        <v>10</v>
      </c>
      <c r="D141" s="169" t="s">
        <v>204</v>
      </c>
      <c r="E141" s="170" t="s">
        <v>624</v>
      </c>
      <c r="F141" s="258" t="s">
        <v>625</v>
      </c>
      <c r="G141" s="258"/>
      <c r="H141" s="258"/>
      <c r="I141" s="258"/>
      <c r="J141" s="171" t="s">
        <v>191</v>
      </c>
      <c r="K141" s="172">
        <v>1.56</v>
      </c>
      <c r="L141" s="259">
        <v>0</v>
      </c>
      <c r="M141" s="259"/>
      <c r="N141" s="260">
        <f t="shared" si="5"/>
        <v>0</v>
      </c>
      <c r="O141" s="257"/>
      <c r="P141" s="257"/>
      <c r="Q141" s="257"/>
      <c r="R141" s="136"/>
      <c r="T141" s="166" t="s">
        <v>5</v>
      </c>
      <c r="U141" s="45" t="s">
        <v>42</v>
      </c>
      <c r="V141" s="37"/>
      <c r="W141" s="167">
        <f t="shared" si="6"/>
        <v>0</v>
      </c>
      <c r="X141" s="167">
        <v>1</v>
      </c>
      <c r="Y141" s="167">
        <f t="shared" si="7"/>
        <v>1.56</v>
      </c>
      <c r="Z141" s="167">
        <v>0</v>
      </c>
      <c r="AA141" s="168">
        <f t="shared" si="8"/>
        <v>0</v>
      </c>
      <c r="AR141" s="19" t="s">
        <v>179</v>
      </c>
      <c r="AT141" s="19" t="s">
        <v>204</v>
      </c>
      <c r="AU141" s="19" t="s">
        <v>128</v>
      </c>
      <c r="AY141" s="19" t="s">
        <v>149</v>
      </c>
      <c r="BE141" s="107">
        <f t="shared" si="9"/>
        <v>0</v>
      </c>
      <c r="BF141" s="107">
        <f t="shared" si="10"/>
        <v>0</v>
      </c>
      <c r="BG141" s="107">
        <f t="shared" si="11"/>
        <v>0</v>
      </c>
      <c r="BH141" s="107">
        <f t="shared" si="12"/>
        <v>0</v>
      </c>
      <c r="BI141" s="107">
        <f t="shared" si="13"/>
        <v>0</v>
      </c>
      <c r="BJ141" s="19" t="s">
        <v>128</v>
      </c>
      <c r="BK141" s="107">
        <f t="shared" si="14"/>
        <v>0</v>
      </c>
      <c r="BL141" s="19" t="s">
        <v>154</v>
      </c>
      <c r="BM141" s="19" t="s">
        <v>626</v>
      </c>
    </row>
    <row r="142" spans="2:65" s="1" customFormat="1" ht="31.5" customHeight="1">
      <c r="B142" s="133"/>
      <c r="C142" s="162" t="s">
        <v>237</v>
      </c>
      <c r="D142" s="162" t="s">
        <v>150</v>
      </c>
      <c r="E142" s="163" t="s">
        <v>627</v>
      </c>
      <c r="F142" s="256" t="s">
        <v>628</v>
      </c>
      <c r="G142" s="256"/>
      <c r="H142" s="256"/>
      <c r="I142" s="256"/>
      <c r="J142" s="164" t="s">
        <v>191</v>
      </c>
      <c r="K142" s="165">
        <v>0.05</v>
      </c>
      <c r="L142" s="242">
        <v>0</v>
      </c>
      <c r="M142" s="242"/>
      <c r="N142" s="257">
        <f t="shared" si="5"/>
        <v>0</v>
      </c>
      <c r="O142" s="257"/>
      <c r="P142" s="257"/>
      <c r="Q142" s="257"/>
      <c r="R142" s="136"/>
      <c r="T142" s="166" t="s">
        <v>5</v>
      </c>
      <c r="U142" s="45" t="s">
        <v>42</v>
      </c>
      <c r="V142" s="37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9" t="s">
        <v>154</v>
      </c>
      <c r="AT142" s="19" t="s">
        <v>150</v>
      </c>
      <c r="AU142" s="19" t="s">
        <v>128</v>
      </c>
      <c r="AY142" s="19" t="s">
        <v>149</v>
      </c>
      <c r="BE142" s="107">
        <f t="shared" si="9"/>
        <v>0</v>
      </c>
      <c r="BF142" s="107">
        <f t="shared" si="10"/>
        <v>0</v>
      </c>
      <c r="BG142" s="107">
        <f t="shared" si="11"/>
        <v>0</v>
      </c>
      <c r="BH142" s="107">
        <f t="shared" si="12"/>
        <v>0</v>
      </c>
      <c r="BI142" s="107">
        <f t="shared" si="13"/>
        <v>0</v>
      </c>
      <c r="BJ142" s="19" t="s">
        <v>128</v>
      </c>
      <c r="BK142" s="107">
        <f t="shared" si="14"/>
        <v>0</v>
      </c>
      <c r="BL142" s="19" t="s">
        <v>154</v>
      </c>
      <c r="BM142" s="19" t="s">
        <v>629</v>
      </c>
    </row>
    <row r="143" spans="2:65" s="1" customFormat="1" ht="22.5" customHeight="1">
      <c r="B143" s="133"/>
      <c r="C143" s="169" t="s">
        <v>241</v>
      </c>
      <c r="D143" s="169" t="s">
        <v>204</v>
      </c>
      <c r="E143" s="170" t="s">
        <v>630</v>
      </c>
      <c r="F143" s="258" t="s">
        <v>631</v>
      </c>
      <c r="G143" s="258"/>
      <c r="H143" s="258"/>
      <c r="I143" s="258"/>
      <c r="J143" s="171" t="s">
        <v>191</v>
      </c>
      <c r="K143" s="172">
        <v>0.052</v>
      </c>
      <c r="L143" s="259">
        <v>0</v>
      </c>
      <c r="M143" s="259"/>
      <c r="N143" s="260">
        <f t="shared" si="5"/>
        <v>0</v>
      </c>
      <c r="O143" s="257"/>
      <c r="P143" s="257"/>
      <c r="Q143" s="257"/>
      <c r="R143" s="136"/>
      <c r="T143" s="166" t="s">
        <v>5</v>
      </c>
      <c r="U143" s="45" t="s">
        <v>42</v>
      </c>
      <c r="V143" s="37"/>
      <c r="W143" s="167">
        <f t="shared" si="6"/>
        <v>0</v>
      </c>
      <c r="X143" s="167">
        <v>1</v>
      </c>
      <c r="Y143" s="167">
        <f t="shared" si="7"/>
        <v>0.052</v>
      </c>
      <c r="Z143" s="167">
        <v>0</v>
      </c>
      <c r="AA143" s="168">
        <f t="shared" si="8"/>
        <v>0</v>
      </c>
      <c r="AR143" s="19" t="s">
        <v>179</v>
      </c>
      <c r="AT143" s="19" t="s">
        <v>204</v>
      </c>
      <c r="AU143" s="19" t="s">
        <v>128</v>
      </c>
      <c r="AY143" s="19" t="s">
        <v>149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19" t="s">
        <v>128</v>
      </c>
      <c r="BK143" s="107">
        <f t="shared" si="14"/>
        <v>0</v>
      </c>
      <c r="BL143" s="19" t="s">
        <v>154</v>
      </c>
      <c r="BM143" s="19" t="s">
        <v>632</v>
      </c>
    </row>
    <row r="144" spans="2:65" s="1" customFormat="1" ht="31.5" customHeight="1">
      <c r="B144" s="133"/>
      <c r="C144" s="162" t="s">
        <v>245</v>
      </c>
      <c r="D144" s="162" t="s">
        <v>150</v>
      </c>
      <c r="E144" s="163" t="s">
        <v>633</v>
      </c>
      <c r="F144" s="256" t="s">
        <v>634</v>
      </c>
      <c r="G144" s="256"/>
      <c r="H144" s="256"/>
      <c r="I144" s="256"/>
      <c r="J144" s="164" t="s">
        <v>165</v>
      </c>
      <c r="K144" s="165">
        <v>453</v>
      </c>
      <c r="L144" s="242">
        <v>0</v>
      </c>
      <c r="M144" s="242"/>
      <c r="N144" s="257">
        <f t="shared" si="5"/>
        <v>0</v>
      </c>
      <c r="O144" s="257"/>
      <c r="P144" s="257"/>
      <c r="Q144" s="257"/>
      <c r="R144" s="136"/>
      <c r="T144" s="166" t="s">
        <v>5</v>
      </c>
      <c r="U144" s="45" t="s">
        <v>42</v>
      </c>
      <c r="V144" s="37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9" t="s">
        <v>154</v>
      </c>
      <c r="AT144" s="19" t="s">
        <v>150</v>
      </c>
      <c r="AU144" s="19" t="s">
        <v>128</v>
      </c>
      <c r="AY144" s="19" t="s">
        <v>149</v>
      </c>
      <c r="BE144" s="107">
        <f t="shared" si="9"/>
        <v>0</v>
      </c>
      <c r="BF144" s="107">
        <f t="shared" si="10"/>
        <v>0</v>
      </c>
      <c r="BG144" s="107">
        <f t="shared" si="11"/>
        <v>0</v>
      </c>
      <c r="BH144" s="107">
        <f t="shared" si="12"/>
        <v>0</v>
      </c>
      <c r="BI144" s="107">
        <f t="shared" si="13"/>
        <v>0</v>
      </c>
      <c r="BJ144" s="19" t="s">
        <v>128</v>
      </c>
      <c r="BK144" s="107">
        <f t="shared" si="14"/>
        <v>0</v>
      </c>
      <c r="BL144" s="19" t="s">
        <v>154</v>
      </c>
      <c r="BM144" s="19" t="s">
        <v>635</v>
      </c>
    </row>
    <row r="145" spans="2:65" s="1" customFormat="1" ht="31.5" customHeight="1">
      <c r="B145" s="133"/>
      <c r="C145" s="162" t="s">
        <v>249</v>
      </c>
      <c r="D145" s="162" t="s">
        <v>150</v>
      </c>
      <c r="E145" s="163" t="s">
        <v>636</v>
      </c>
      <c r="F145" s="256" t="s">
        <v>637</v>
      </c>
      <c r="G145" s="256"/>
      <c r="H145" s="256"/>
      <c r="I145" s="256"/>
      <c r="J145" s="164" t="s">
        <v>153</v>
      </c>
      <c r="K145" s="165">
        <v>8</v>
      </c>
      <c r="L145" s="242">
        <v>0</v>
      </c>
      <c r="M145" s="242"/>
      <c r="N145" s="257">
        <f t="shared" si="5"/>
        <v>0</v>
      </c>
      <c r="O145" s="257"/>
      <c r="P145" s="257"/>
      <c r="Q145" s="257"/>
      <c r="R145" s="136"/>
      <c r="T145" s="166" t="s">
        <v>5</v>
      </c>
      <c r="U145" s="45" t="s">
        <v>42</v>
      </c>
      <c r="V145" s="37"/>
      <c r="W145" s="167">
        <f t="shared" si="6"/>
        <v>0</v>
      </c>
      <c r="X145" s="167">
        <v>0</v>
      </c>
      <c r="Y145" s="167">
        <f t="shared" si="7"/>
        <v>0</v>
      </c>
      <c r="Z145" s="167">
        <v>0</v>
      </c>
      <c r="AA145" s="168">
        <f t="shared" si="8"/>
        <v>0</v>
      </c>
      <c r="AR145" s="19" t="s">
        <v>154</v>
      </c>
      <c r="AT145" s="19" t="s">
        <v>150</v>
      </c>
      <c r="AU145" s="19" t="s">
        <v>128</v>
      </c>
      <c r="AY145" s="19" t="s">
        <v>149</v>
      </c>
      <c r="BE145" s="107">
        <f t="shared" si="9"/>
        <v>0</v>
      </c>
      <c r="BF145" s="107">
        <f t="shared" si="10"/>
        <v>0</v>
      </c>
      <c r="BG145" s="107">
        <f t="shared" si="11"/>
        <v>0</v>
      </c>
      <c r="BH145" s="107">
        <f t="shared" si="12"/>
        <v>0</v>
      </c>
      <c r="BI145" s="107">
        <f t="shared" si="13"/>
        <v>0</v>
      </c>
      <c r="BJ145" s="19" t="s">
        <v>128</v>
      </c>
      <c r="BK145" s="107">
        <f t="shared" si="14"/>
        <v>0</v>
      </c>
      <c r="BL145" s="19" t="s">
        <v>154</v>
      </c>
      <c r="BM145" s="19" t="s">
        <v>638</v>
      </c>
    </row>
    <row r="146" spans="2:51" s="10" customFormat="1" ht="22.5" customHeight="1">
      <c r="B146" s="179"/>
      <c r="C146" s="180"/>
      <c r="D146" s="180"/>
      <c r="E146" s="181" t="s">
        <v>5</v>
      </c>
      <c r="F146" s="283" t="s">
        <v>639</v>
      </c>
      <c r="G146" s="284"/>
      <c r="H146" s="284"/>
      <c r="I146" s="284"/>
      <c r="J146" s="180"/>
      <c r="K146" s="182" t="s">
        <v>5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640</v>
      </c>
      <c r="AU146" s="186" t="s">
        <v>128</v>
      </c>
      <c r="AV146" s="10" t="s">
        <v>83</v>
      </c>
      <c r="AW146" s="10" t="s">
        <v>33</v>
      </c>
      <c r="AX146" s="10" t="s">
        <v>75</v>
      </c>
      <c r="AY146" s="186" t="s">
        <v>149</v>
      </c>
    </row>
    <row r="147" spans="2:51" s="11" customFormat="1" ht="22.5" customHeight="1">
      <c r="B147" s="187"/>
      <c r="C147" s="188"/>
      <c r="D147" s="188"/>
      <c r="E147" s="189" t="s">
        <v>5</v>
      </c>
      <c r="F147" s="285" t="s">
        <v>641</v>
      </c>
      <c r="G147" s="286"/>
      <c r="H147" s="286"/>
      <c r="I147" s="286"/>
      <c r="J147" s="188"/>
      <c r="K147" s="190">
        <v>8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640</v>
      </c>
      <c r="AU147" s="194" t="s">
        <v>128</v>
      </c>
      <c r="AV147" s="11" t="s">
        <v>128</v>
      </c>
      <c r="AW147" s="11" t="s">
        <v>33</v>
      </c>
      <c r="AX147" s="11" t="s">
        <v>83</v>
      </c>
      <c r="AY147" s="194" t="s">
        <v>149</v>
      </c>
    </row>
    <row r="148" spans="2:65" s="1" customFormat="1" ht="31.5" customHeight="1">
      <c r="B148" s="133"/>
      <c r="C148" s="162" t="s">
        <v>254</v>
      </c>
      <c r="D148" s="162" t="s">
        <v>150</v>
      </c>
      <c r="E148" s="163" t="s">
        <v>642</v>
      </c>
      <c r="F148" s="256" t="s">
        <v>643</v>
      </c>
      <c r="G148" s="256"/>
      <c r="H148" s="256"/>
      <c r="I148" s="256"/>
      <c r="J148" s="164" t="s">
        <v>153</v>
      </c>
      <c r="K148" s="165">
        <v>8</v>
      </c>
      <c r="L148" s="242">
        <v>0</v>
      </c>
      <c r="M148" s="242"/>
      <c r="N148" s="257">
        <f>ROUND(L148*K148,2)</f>
        <v>0</v>
      </c>
      <c r="O148" s="257"/>
      <c r="P148" s="257"/>
      <c r="Q148" s="257"/>
      <c r="R148" s="136"/>
      <c r="T148" s="166" t="s">
        <v>5</v>
      </c>
      <c r="U148" s="45" t="s">
        <v>42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154</v>
      </c>
      <c r="AT148" s="19" t="s">
        <v>150</v>
      </c>
      <c r="AU148" s="19" t="s">
        <v>128</v>
      </c>
      <c r="AY148" s="19" t="s">
        <v>149</v>
      </c>
      <c r="BE148" s="107">
        <f>IF(U148="základná",N148,0)</f>
        <v>0</v>
      </c>
      <c r="BF148" s="107">
        <f>IF(U148="znížená",N148,0)</f>
        <v>0</v>
      </c>
      <c r="BG148" s="107">
        <f>IF(U148="zákl. prenesená",N148,0)</f>
        <v>0</v>
      </c>
      <c r="BH148" s="107">
        <f>IF(U148="zníž. prenesená",N148,0)</f>
        <v>0</v>
      </c>
      <c r="BI148" s="107">
        <f>IF(U148="nulová",N148,0)</f>
        <v>0</v>
      </c>
      <c r="BJ148" s="19" t="s">
        <v>128</v>
      </c>
      <c r="BK148" s="107">
        <f>ROUND(L148*K148,2)</f>
        <v>0</v>
      </c>
      <c r="BL148" s="19" t="s">
        <v>154</v>
      </c>
      <c r="BM148" s="19" t="s">
        <v>644</v>
      </c>
    </row>
    <row r="149" spans="2:63" s="9" customFormat="1" ht="29.25" customHeight="1">
      <c r="B149" s="151"/>
      <c r="C149" s="152"/>
      <c r="D149" s="161" t="s">
        <v>568</v>
      </c>
      <c r="E149" s="161"/>
      <c r="F149" s="161"/>
      <c r="G149" s="161"/>
      <c r="H149" s="161"/>
      <c r="I149" s="161"/>
      <c r="J149" s="161"/>
      <c r="K149" s="161"/>
      <c r="L149" s="161"/>
      <c r="M149" s="161"/>
      <c r="N149" s="252">
        <f>BK149</f>
        <v>0</v>
      </c>
      <c r="O149" s="253"/>
      <c r="P149" s="253"/>
      <c r="Q149" s="253"/>
      <c r="R149" s="154"/>
      <c r="T149" s="155"/>
      <c r="U149" s="152"/>
      <c r="V149" s="152"/>
      <c r="W149" s="156">
        <f>W150</f>
        <v>0</v>
      </c>
      <c r="X149" s="152"/>
      <c r="Y149" s="156">
        <f>Y150</f>
        <v>0</v>
      </c>
      <c r="Z149" s="152"/>
      <c r="AA149" s="157">
        <f>AA150</f>
        <v>0</v>
      </c>
      <c r="AR149" s="158" t="s">
        <v>83</v>
      </c>
      <c r="AT149" s="159" t="s">
        <v>74</v>
      </c>
      <c r="AU149" s="159" t="s">
        <v>83</v>
      </c>
      <c r="AY149" s="158" t="s">
        <v>149</v>
      </c>
      <c r="BK149" s="160">
        <f>BK150</f>
        <v>0</v>
      </c>
    </row>
    <row r="150" spans="2:65" s="1" customFormat="1" ht="44.25" customHeight="1">
      <c r="B150" s="133"/>
      <c r="C150" s="162" t="s">
        <v>258</v>
      </c>
      <c r="D150" s="162" t="s">
        <v>150</v>
      </c>
      <c r="E150" s="163" t="s">
        <v>645</v>
      </c>
      <c r="F150" s="256" t="s">
        <v>646</v>
      </c>
      <c r="G150" s="256"/>
      <c r="H150" s="256"/>
      <c r="I150" s="256"/>
      <c r="J150" s="164" t="s">
        <v>191</v>
      </c>
      <c r="K150" s="165">
        <v>3.236</v>
      </c>
      <c r="L150" s="242">
        <v>0</v>
      </c>
      <c r="M150" s="242"/>
      <c r="N150" s="257">
        <f>ROUND(L150*K150,2)</f>
        <v>0</v>
      </c>
      <c r="O150" s="257"/>
      <c r="P150" s="257"/>
      <c r="Q150" s="257"/>
      <c r="R150" s="136"/>
      <c r="T150" s="166" t="s">
        <v>5</v>
      </c>
      <c r="U150" s="45" t="s">
        <v>42</v>
      </c>
      <c r="V150" s="37"/>
      <c r="W150" s="167">
        <f>V150*K150</f>
        <v>0</v>
      </c>
      <c r="X150" s="167">
        <v>0</v>
      </c>
      <c r="Y150" s="167">
        <f>X150*K150</f>
        <v>0</v>
      </c>
      <c r="Z150" s="167">
        <v>0</v>
      </c>
      <c r="AA150" s="168">
        <f>Z150*K150</f>
        <v>0</v>
      </c>
      <c r="AR150" s="19" t="s">
        <v>154</v>
      </c>
      <c r="AT150" s="19" t="s">
        <v>150</v>
      </c>
      <c r="AU150" s="19" t="s">
        <v>128</v>
      </c>
      <c r="AY150" s="19" t="s">
        <v>149</v>
      </c>
      <c r="BE150" s="107">
        <f>IF(U150="základná",N150,0)</f>
        <v>0</v>
      </c>
      <c r="BF150" s="107">
        <f>IF(U150="znížená",N150,0)</f>
        <v>0</v>
      </c>
      <c r="BG150" s="107">
        <f>IF(U150="zákl. prenesená",N150,0)</f>
        <v>0</v>
      </c>
      <c r="BH150" s="107">
        <f>IF(U150="zníž. prenesená",N150,0)</f>
        <v>0</v>
      </c>
      <c r="BI150" s="107">
        <f>IF(U150="nulová",N150,0)</f>
        <v>0</v>
      </c>
      <c r="BJ150" s="19" t="s">
        <v>128</v>
      </c>
      <c r="BK150" s="107">
        <f>ROUND(L150*K150,2)</f>
        <v>0</v>
      </c>
      <c r="BL150" s="19" t="s">
        <v>154</v>
      </c>
      <c r="BM150" s="19" t="s">
        <v>647</v>
      </c>
    </row>
    <row r="151" spans="2:63" s="1" customFormat="1" ht="49.5" customHeight="1">
      <c r="B151" s="36"/>
      <c r="C151" s="37"/>
      <c r="D151" s="153" t="s">
        <v>300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254">
        <f aca="true" t="shared" si="15" ref="N151:N156">BK151</f>
        <v>0</v>
      </c>
      <c r="O151" s="255"/>
      <c r="P151" s="255"/>
      <c r="Q151" s="255"/>
      <c r="R151" s="38"/>
      <c r="T151" s="173"/>
      <c r="U151" s="37"/>
      <c r="V151" s="37"/>
      <c r="W151" s="37"/>
      <c r="X151" s="37"/>
      <c r="Y151" s="37"/>
      <c r="Z151" s="37"/>
      <c r="AA151" s="75"/>
      <c r="AT151" s="19" t="s">
        <v>74</v>
      </c>
      <c r="AU151" s="19" t="s">
        <v>75</v>
      </c>
      <c r="AY151" s="19" t="s">
        <v>301</v>
      </c>
      <c r="BK151" s="107">
        <f>SUM(BK152:BK156)</f>
        <v>0</v>
      </c>
    </row>
    <row r="152" spans="2:63" s="1" customFormat="1" ht="21.75" customHeight="1">
      <c r="B152" s="36"/>
      <c r="C152" s="174" t="s">
        <v>5</v>
      </c>
      <c r="D152" s="174" t="s">
        <v>150</v>
      </c>
      <c r="E152" s="175" t="s">
        <v>5</v>
      </c>
      <c r="F152" s="241" t="s">
        <v>5</v>
      </c>
      <c r="G152" s="241"/>
      <c r="H152" s="241"/>
      <c r="I152" s="241"/>
      <c r="J152" s="176" t="s">
        <v>5</v>
      </c>
      <c r="K152" s="177"/>
      <c r="L152" s="242"/>
      <c r="M152" s="243"/>
      <c r="N152" s="243">
        <f t="shared" si="15"/>
        <v>0</v>
      </c>
      <c r="O152" s="243"/>
      <c r="P152" s="243"/>
      <c r="Q152" s="243"/>
      <c r="R152" s="38"/>
      <c r="T152" s="166" t="s">
        <v>5</v>
      </c>
      <c r="U152" s="178" t="s">
        <v>42</v>
      </c>
      <c r="V152" s="37"/>
      <c r="W152" s="37"/>
      <c r="X152" s="37"/>
      <c r="Y152" s="37"/>
      <c r="Z152" s="37"/>
      <c r="AA152" s="75"/>
      <c r="AT152" s="19" t="s">
        <v>301</v>
      </c>
      <c r="AU152" s="19" t="s">
        <v>83</v>
      </c>
      <c r="AY152" s="19" t="s">
        <v>301</v>
      </c>
      <c r="BE152" s="107">
        <f>IF(U152="základná",N152,0)</f>
        <v>0</v>
      </c>
      <c r="BF152" s="107">
        <f>IF(U152="znížená",N152,0)</f>
        <v>0</v>
      </c>
      <c r="BG152" s="107">
        <f>IF(U152="zákl. prenesená",N152,0)</f>
        <v>0</v>
      </c>
      <c r="BH152" s="107">
        <f>IF(U152="zníž. prenesená",N152,0)</f>
        <v>0</v>
      </c>
      <c r="BI152" s="107">
        <f>IF(U152="nulová",N152,0)</f>
        <v>0</v>
      </c>
      <c r="BJ152" s="19" t="s">
        <v>128</v>
      </c>
      <c r="BK152" s="107">
        <f>L152*K152</f>
        <v>0</v>
      </c>
    </row>
    <row r="153" spans="2:63" s="1" customFormat="1" ht="21.75" customHeight="1">
      <c r="B153" s="36"/>
      <c r="C153" s="174" t="s">
        <v>5</v>
      </c>
      <c r="D153" s="174" t="s">
        <v>150</v>
      </c>
      <c r="E153" s="175" t="s">
        <v>5</v>
      </c>
      <c r="F153" s="241" t="s">
        <v>5</v>
      </c>
      <c r="G153" s="241"/>
      <c r="H153" s="241"/>
      <c r="I153" s="241"/>
      <c r="J153" s="176" t="s">
        <v>5</v>
      </c>
      <c r="K153" s="177"/>
      <c r="L153" s="242"/>
      <c r="M153" s="243"/>
      <c r="N153" s="243">
        <f t="shared" si="15"/>
        <v>0</v>
      </c>
      <c r="O153" s="243"/>
      <c r="P153" s="243"/>
      <c r="Q153" s="243"/>
      <c r="R153" s="38"/>
      <c r="T153" s="166" t="s">
        <v>5</v>
      </c>
      <c r="U153" s="178" t="s">
        <v>42</v>
      </c>
      <c r="V153" s="37"/>
      <c r="W153" s="37"/>
      <c r="X153" s="37"/>
      <c r="Y153" s="37"/>
      <c r="Z153" s="37"/>
      <c r="AA153" s="75"/>
      <c r="AT153" s="19" t="s">
        <v>301</v>
      </c>
      <c r="AU153" s="19" t="s">
        <v>83</v>
      </c>
      <c r="AY153" s="19" t="s">
        <v>301</v>
      </c>
      <c r="BE153" s="107">
        <f>IF(U153="základná",N153,0)</f>
        <v>0</v>
      </c>
      <c r="BF153" s="107">
        <f>IF(U153="znížená",N153,0)</f>
        <v>0</v>
      </c>
      <c r="BG153" s="107">
        <f>IF(U153="zákl. prenesená",N153,0)</f>
        <v>0</v>
      </c>
      <c r="BH153" s="107">
        <f>IF(U153="zníž. prenesená",N153,0)</f>
        <v>0</v>
      </c>
      <c r="BI153" s="107">
        <f>IF(U153="nulová",N153,0)</f>
        <v>0</v>
      </c>
      <c r="BJ153" s="19" t="s">
        <v>128</v>
      </c>
      <c r="BK153" s="107">
        <f>L153*K153</f>
        <v>0</v>
      </c>
    </row>
    <row r="154" spans="2:63" s="1" customFormat="1" ht="21.75" customHeight="1">
      <c r="B154" s="36"/>
      <c r="C154" s="174" t="s">
        <v>5</v>
      </c>
      <c r="D154" s="174" t="s">
        <v>150</v>
      </c>
      <c r="E154" s="175" t="s">
        <v>5</v>
      </c>
      <c r="F154" s="241" t="s">
        <v>5</v>
      </c>
      <c r="G154" s="241"/>
      <c r="H154" s="241"/>
      <c r="I154" s="241"/>
      <c r="J154" s="176" t="s">
        <v>5</v>
      </c>
      <c r="K154" s="177"/>
      <c r="L154" s="242"/>
      <c r="M154" s="243"/>
      <c r="N154" s="243">
        <f t="shared" si="15"/>
        <v>0</v>
      </c>
      <c r="O154" s="243"/>
      <c r="P154" s="243"/>
      <c r="Q154" s="243"/>
      <c r="R154" s="38"/>
      <c r="T154" s="166" t="s">
        <v>5</v>
      </c>
      <c r="U154" s="178" t="s">
        <v>42</v>
      </c>
      <c r="V154" s="37"/>
      <c r="W154" s="37"/>
      <c r="X154" s="37"/>
      <c r="Y154" s="37"/>
      <c r="Z154" s="37"/>
      <c r="AA154" s="75"/>
      <c r="AT154" s="19" t="s">
        <v>301</v>
      </c>
      <c r="AU154" s="19" t="s">
        <v>83</v>
      </c>
      <c r="AY154" s="19" t="s">
        <v>301</v>
      </c>
      <c r="BE154" s="107">
        <f>IF(U154="základná",N154,0)</f>
        <v>0</v>
      </c>
      <c r="BF154" s="107">
        <f>IF(U154="znížená",N154,0)</f>
        <v>0</v>
      </c>
      <c r="BG154" s="107">
        <f>IF(U154="zákl. prenesená",N154,0)</f>
        <v>0</v>
      </c>
      <c r="BH154" s="107">
        <f>IF(U154="zníž. prenesená",N154,0)</f>
        <v>0</v>
      </c>
      <c r="BI154" s="107">
        <f>IF(U154="nulová",N154,0)</f>
        <v>0</v>
      </c>
      <c r="BJ154" s="19" t="s">
        <v>128</v>
      </c>
      <c r="BK154" s="107">
        <f>L154*K154</f>
        <v>0</v>
      </c>
    </row>
    <row r="155" spans="2:63" s="1" customFormat="1" ht="21.75" customHeight="1">
      <c r="B155" s="36"/>
      <c r="C155" s="174" t="s">
        <v>5</v>
      </c>
      <c r="D155" s="174" t="s">
        <v>150</v>
      </c>
      <c r="E155" s="175" t="s">
        <v>5</v>
      </c>
      <c r="F155" s="241" t="s">
        <v>5</v>
      </c>
      <c r="G155" s="241"/>
      <c r="H155" s="241"/>
      <c r="I155" s="241"/>
      <c r="J155" s="176" t="s">
        <v>5</v>
      </c>
      <c r="K155" s="177"/>
      <c r="L155" s="242"/>
      <c r="M155" s="243"/>
      <c r="N155" s="243">
        <f t="shared" si="15"/>
        <v>0</v>
      </c>
      <c r="O155" s="243"/>
      <c r="P155" s="243"/>
      <c r="Q155" s="243"/>
      <c r="R155" s="38"/>
      <c r="T155" s="166" t="s">
        <v>5</v>
      </c>
      <c r="U155" s="178" t="s">
        <v>42</v>
      </c>
      <c r="V155" s="37"/>
      <c r="W155" s="37"/>
      <c r="X155" s="37"/>
      <c r="Y155" s="37"/>
      <c r="Z155" s="37"/>
      <c r="AA155" s="75"/>
      <c r="AT155" s="19" t="s">
        <v>301</v>
      </c>
      <c r="AU155" s="19" t="s">
        <v>83</v>
      </c>
      <c r="AY155" s="19" t="s">
        <v>301</v>
      </c>
      <c r="BE155" s="107">
        <f>IF(U155="základná",N155,0)</f>
        <v>0</v>
      </c>
      <c r="BF155" s="107">
        <f>IF(U155="znížená",N155,0)</f>
        <v>0</v>
      </c>
      <c r="BG155" s="107">
        <f>IF(U155="zákl. prenesená",N155,0)</f>
        <v>0</v>
      </c>
      <c r="BH155" s="107">
        <f>IF(U155="zníž. prenesená",N155,0)</f>
        <v>0</v>
      </c>
      <c r="BI155" s="107">
        <f>IF(U155="nulová",N155,0)</f>
        <v>0</v>
      </c>
      <c r="BJ155" s="19" t="s">
        <v>128</v>
      </c>
      <c r="BK155" s="107">
        <f>L155*K155</f>
        <v>0</v>
      </c>
    </row>
    <row r="156" spans="2:63" s="1" customFormat="1" ht="21.75" customHeight="1">
      <c r="B156" s="36"/>
      <c r="C156" s="174" t="s">
        <v>5</v>
      </c>
      <c r="D156" s="174" t="s">
        <v>150</v>
      </c>
      <c r="E156" s="175" t="s">
        <v>5</v>
      </c>
      <c r="F156" s="241" t="s">
        <v>5</v>
      </c>
      <c r="G156" s="241"/>
      <c r="H156" s="241"/>
      <c r="I156" s="241"/>
      <c r="J156" s="176" t="s">
        <v>5</v>
      </c>
      <c r="K156" s="177"/>
      <c r="L156" s="242"/>
      <c r="M156" s="243"/>
      <c r="N156" s="243">
        <f t="shared" si="15"/>
        <v>0</v>
      </c>
      <c r="O156" s="243"/>
      <c r="P156" s="243"/>
      <c r="Q156" s="243"/>
      <c r="R156" s="38"/>
      <c r="T156" s="166" t="s">
        <v>5</v>
      </c>
      <c r="U156" s="178" t="s">
        <v>42</v>
      </c>
      <c r="V156" s="57"/>
      <c r="W156" s="57"/>
      <c r="X156" s="57"/>
      <c r="Y156" s="57"/>
      <c r="Z156" s="57"/>
      <c r="AA156" s="59"/>
      <c r="AT156" s="19" t="s">
        <v>301</v>
      </c>
      <c r="AU156" s="19" t="s">
        <v>83</v>
      </c>
      <c r="AY156" s="19" t="s">
        <v>301</v>
      </c>
      <c r="BE156" s="107">
        <f>IF(U156="základná",N156,0)</f>
        <v>0</v>
      </c>
      <c r="BF156" s="107">
        <f>IF(U156="znížená",N156,0)</f>
        <v>0</v>
      </c>
      <c r="BG156" s="107">
        <f>IF(U156="zákl. prenesená",N156,0)</f>
        <v>0</v>
      </c>
      <c r="BH156" s="107">
        <f>IF(U156="zníž. prenesená",N156,0)</f>
        <v>0</v>
      </c>
      <c r="BI156" s="107">
        <f>IF(U156="nulová",N156,0)</f>
        <v>0</v>
      </c>
      <c r="BJ156" s="19" t="s">
        <v>128</v>
      </c>
      <c r="BK156" s="107">
        <f>L156*K156</f>
        <v>0</v>
      </c>
    </row>
    <row r="157" spans="2:18" s="1" customFormat="1" ht="6.75" customHeight="1"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</sheetData>
  <sheetProtection/>
  <mergeCells count="16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56:I156"/>
    <mergeCell ref="L156:M156"/>
    <mergeCell ref="N156:Q156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N149:Q149"/>
    <mergeCell ref="N151:Q151"/>
    <mergeCell ref="H1:K1"/>
    <mergeCell ref="S2:AC2"/>
    <mergeCell ref="F154:I154"/>
    <mergeCell ref="L154:M154"/>
    <mergeCell ref="N154:Q154"/>
    <mergeCell ref="F155:I155"/>
    <mergeCell ref="L155:M155"/>
    <mergeCell ref="N155:Q155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1:I141"/>
    <mergeCell ref="L141:M141"/>
    <mergeCell ref="N141:Q141"/>
  </mergeCells>
  <dataValidations count="2">
    <dataValidation type="list" allowBlank="1" showInputMessage="1" showErrorMessage="1" error="Povolené sú hodnoty K, M." sqref="D152:D157">
      <formula1>"K, M"</formula1>
    </dataValidation>
    <dataValidation type="list" allowBlank="1" showInputMessage="1" showErrorMessage="1" error="Povolené sú hodnoty základná, znížená, nulová." sqref="U152:U15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ADMIN-E57E07397\admin</dc:creator>
  <cp:keywords/>
  <dc:description/>
  <cp:lastModifiedBy>Dušeková Diana</cp:lastModifiedBy>
  <dcterms:created xsi:type="dcterms:W3CDTF">2017-07-25T07:36:35Z</dcterms:created>
  <dcterms:modified xsi:type="dcterms:W3CDTF">2017-07-25T08:22:45Z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